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ld-my.sharepoint.com/personal/mcm_rekveldt_dgjzhz_nl/Documents/Documenten/"/>
    </mc:Choice>
  </mc:AlternateContent>
  <xr:revisionPtr revIDLastSave="20" documentId="8_{3D1DCE48-7263-4374-9623-D348F31CBC62}" xr6:coauthVersionLast="47" xr6:coauthVersionMax="47" xr10:uidLastSave="{6CC91F19-0722-4681-9C05-31EEDAB37BAA}"/>
  <workbookProtection workbookAlgorithmName="SHA-512" workbookHashValue="oJJr5/gimyIfDx2SkGQLAYQNTppZ/mDnQlJSc6ILB//5eeBa4wTRjMbPZkcbsntlER8kn3IeMZKo0eBNgN7hSA==" workbookSaltValue="o2nYBEqEBWfYdtnp7PzZQg==" workbookSpinCount="100000" lockStructure="1"/>
  <bookViews>
    <workbookView xWindow="-108" yWindow="-108" windowWidth="23256" windowHeight="13896" xr2:uid="{00000000-000D-0000-FFFF-FFFF00000000}"/>
  </bookViews>
  <sheets>
    <sheet name="Index" sheetId="5" r:id="rId1"/>
    <sheet name="Formulier ophoging" sheetId="8" r:id="rId2"/>
    <sheet name="Formulier inzet OA" sheetId="12" r:id="rId3"/>
    <sheet name="Jeugdige_zonder_BSN" sheetId="13" r:id="rId4"/>
    <sheet name="Tarievenlijst" sheetId="3" r:id="rId5"/>
    <sheet name="Tabellen_en_parameters" sheetId="10" state="hidden" r:id="rId6"/>
    <sheet name="Hulptabellen_tbv_product_select" sheetId="4" state="hidden" r:id="rId7"/>
  </sheets>
  <definedNames>
    <definedName name="_xlnm._FilterDatabase" localSheetId="5" hidden="1">Tabellen_en_parameters!$J$8:$L$8</definedName>
    <definedName name="_xlnm._FilterDatabase" localSheetId="4" hidden="1">Tarievenlijst!$I$131:$O$131</definedName>
    <definedName name="_xlnm.Print_Area" localSheetId="2">'Formulier inzet OA'!$A$5:$BL$37</definedName>
    <definedName name="_xlnm.Print_Area" localSheetId="1">'Formulier ophoging'!$A$6:$BL$171</definedName>
    <definedName name="_xlnm.Print_Area" localSheetId="3">Jeugdige_zonder_BSN!$A$1:$BL$72</definedName>
    <definedName name="_xlnm.Print_Area" localSheetId="4">Tarievenlijst!$A$1:$R$93</definedName>
    <definedName name="_xlnm.Print_Titles" localSheetId="2">'Formulier inzet OA'!$5:$6</definedName>
    <definedName name="_xlnm.Print_Titles" localSheetId="1">'Formulier ophoging'!$6:$7</definedName>
    <definedName name="VAR_form_ophogen_A_specifiek_product">'Formulier ophoging'!$AS$32</definedName>
    <definedName name="VAR_form_ophogen_toewijzingsmethodiek">'Formulier ophoging'!$AS$30</definedName>
    <definedName name="var_geselecteerd_aspecifiek_product_categorie">Hulptabellen_tbv_product_select!$R$10</definedName>
    <definedName name="VAR_JAAR">Index!$B$3</definedName>
    <definedName name="Var_lijst_producten_aspecifiek">OFFSET(Hulptabellen_tbv_product_select!$I$14,0,0,Hulptabellen_tbv_product_select!$I$12+1,1)</definedName>
    <definedName name="VAR_lijst_producten_aspecifiek_vervolgkeuze">OFFSET(Hulptabellen_tbv_product_select!$Q$14,0,0,Hulptabellen_tbv_product_select!$Q$12+1,1)</definedName>
    <definedName name="VAR_lijst_producten_die_specifiek_worden_toegewezen">Hulptabellen_tbv_product_select!$V$14:$V$100</definedName>
    <definedName name="VAR_lijst_producten_specifiek">OFFSET(Hulptabellen_tbv_product_select!$M$14,0,0,Hulptabellen_tbv_product_select!$M$12+1,1)</definedName>
    <definedName name="var_list_gemeenten">Tabellen_en_parameters!$L$9:$L$18</definedName>
    <definedName name="var_list_ja_nee">Tabellen_en_parameters!$A$20:$A$21</definedName>
    <definedName name="var_list_Man_Vrouw">Tabellen_en_parameters!$E$8:$E$9</definedName>
    <definedName name="var_list_rekenmethode">Tabellen_en_parameters!$A$12:$A$13</definedName>
    <definedName name="var_list_tarief_categorie">Tabellen_en_parameters!$A$8:$A$9</definedName>
    <definedName name="var_list_toewijzingsmethodiek">Tabellen_en_parameters!$A$16:$A$17</definedName>
    <definedName name="var_list_verwijzer">Tabellen_en_parameters!$H$9:$H$15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1" i="3" l="1"/>
  <c r="C61" i="3"/>
  <c r="G61" i="3"/>
  <c r="A62" i="3"/>
  <c r="C62" i="3"/>
  <c r="G62" i="3"/>
  <c r="A63" i="3"/>
  <c r="C63" i="3"/>
  <c r="G63" i="3"/>
  <c r="A64" i="3"/>
  <c r="C64" i="3"/>
  <c r="G64" i="3"/>
  <c r="A65" i="3"/>
  <c r="C65" i="3"/>
  <c r="G65" i="3"/>
  <c r="A66" i="3"/>
  <c r="C66" i="3"/>
  <c r="G66" i="3"/>
  <c r="A67" i="3"/>
  <c r="C67" i="3"/>
  <c r="G67" i="3"/>
  <c r="A68" i="3"/>
  <c r="C68" i="3"/>
  <c r="G68" i="3"/>
  <c r="A69" i="3"/>
  <c r="C69" i="3"/>
  <c r="G69" i="3"/>
  <c r="A70" i="3"/>
  <c r="C70" i="3"/>
  <c r="G70" i="3"/>
  <c r="A71" i="3"/>
  <c r="C71" i="3"/>
  <c r="G71" i="3"/>
  <c r="A72" i="3"/>
  <c r="C72" i="3"/>
  <c r="G72" i="3"/>
  <c r="A73" i="3"/>
  <c r="C73" i="3"/>
  <c r="G73" i="3"/>
  <c r="A74" i="3"/>
  <c r="C74" i="3"/>
  <c r="G74" i="3"/>
  <c r="A75" i="3"/>
  <c r="C75" i="3"/>
  <c r="G75" i="3"/>
  <c r="A76" i="3"/>
  <c r="C76" i="3"/>
  <c r="G76" i="3"/>
  <c r="A77" i="3"/>
  <c r="C77" i="3"/>
  <c r="G77" i="3"/>
  <c r="A78" i="3"/>
  <c r="C78" i="3"/>
  <c r="G78" i="3"/>
  <c r="A79" i="3"/>
  <c r="C79" i="3"/>
  <c r="G79" i="3"/>
  <c r="A80" i="3"/>
  <c r="C80" i="3"/>
  <c r="G80" i="3"/>
  <c r="A81" i="3"/>
  <c r="C81" i="3"/>
  <c r="G81" i="3"/>
  <c r="A82" i="3"/>
  <c r="C82" i="3"/>
  <c r="G82" i="3"/>
  <c r="A83" i="3"/>
  <c r="C83" i="3"/>
  <c r="G83" i="3"/>
  <c r="A84" i="3"/>
  <c r="C84" i="3"/>
  <c r="G84" i="3"/>
  <c r="A85" i="3"/>
  <c r="C85" i="3"/>
  <c r="G85" i="3"/>
  <c r="A86" i="3"/>
  <c r="C86" i="3"/>
  <c r="G86" i="3"/>
  <c r="A87" i="3"/>
  <c r="C87" i="3"/>
  <c r="G87" i="3"/>
  <c r="A88" i="3"/>
  <c r="C88" i="3"/>
  <c r="G88" i="3"/>
  <c r="A89" i="3"/>
  <c r="C89" i="3"/>
  <c r="G89" i="3"/>
  <c r="A90" i="3"/>
  <c r="C90" i="3"/>
  <c r="G90" i="3"/>
  <c r="A91" i="3"/>
  <c r="C91" i="3"/>
  <c r="G91" i="3"/>
  <c r="A92" i="3"/>
  <c r="C92" i="3"/>
  <c r="G92" i="3"/>
  <c r="A93" i="3"/>
  <c r="C93" i="3"/>
  <c r="G93" i="3"/>
  <c r="A94" i="3"/>
  <c r="C94" i="3"/>
  <c r="G94" i="3"/>
  <c r="A95" i="3"/>
  <c r="C95" i="3"/>
  <c r="G95" i="3"/>
  <c r="A96" i="3"/>
  <c r="C96" i="3"/>
  <c r="G96" i="3"/>
  <c r="A97" i="3"/>
  <c r="C97" i="3"/>
  <c r="G97" i="3"/>
  <c r="A98" i="3"/>
  <c r="C98" i="3"/>
  <c r="G98" i="3"/>
  <c r="A99" i="3"/>
  <c r="C99" i="3"/>
  <c r="G99" i="3"/>
  <c r="A100" i="3"/>
  <c r="C100" i="3"/>
  <c r="G100" i="3"/>
  <c r="A101" i="3"/>
  <c r="C101" i="3"/>
  <c r="G101" i="3"/>
  <c r="A102" i="3"/>
  <c r="C102" i="3"/>
  <c r="G102" i="3"/>
  <c r="A103" i="3"/>
  <c r="C103" i="3"/>
  <c r="G103" i="3"/>
  <c r="A104" i="3"/>
  <c r="C104" i="3"/>
  <c r="G104" i="3"/>
  <c r="A105" i="3"/>
  <c r="C105" i="3"/>
  <c r="G105" i="3"/>
  <c r="A106" i="3"/>
  <c r="C106" i="3"/>
  <c r="G106" i="3"/>
  <c r="A107" i="3"/>
  <c r="C107" i="3"/>
  <c r="G107" i="3"/>
  <c r="A108" i="3"/>
  <c r="C108" i="3"/>
  <c r="G108" i="3"/>
  <c r="A109" i="3"/>
  <c r="C109" i="3"/>
  <c r="G109" i="3"/>
  <c r="A110" i="3"/>
  <c r="C110" i="3"/>
  <c r="G110" i="3"/>
  <c r="A111" i="3"/>
  <c r="C111" i="3"/>
  <c r="G111" i="3"/>
  <c r="A112" i="3"/>
  <c r="C112" i="3"/>
  <c r="G112" i="3"/>
  <c r="A113" i="3"/>
  <c r="C113" i="3"/>
  <c r="G113" i="3"/>
  <c r="A114" i="3"/>
  <c r="C114" i="3"/>
  <c r="G114" i="3"/>
  <c r="A115" i="3"/>
  <c r="C115" i="3"/>
  <c r="G115" i="3"/>
  <c r="A116" i="3"/>
  <c r="C116" i="3"/>
  <c r="G116" i="3"/>
  <c r="A117" i="3"/>
  <c r="C117" i="3"/>
  <c r="G117" i="3"/>
  <c r="A118" i="3"/>
  <c r="C118" i="3"/>
  <c r="G118" i="3"/>
  <c r="A119" i="3"/>
  <c r="C119" i="3"/>
  <c r="G119" i="3"/>
  <c r="A120" i="3"/>
  <c r="C120" i="3"/>
  <c r="G120" i="3"/>
  <c r="A121" i="3"/>
  <c r="C121" i="3"/>
  <c r="G121" i="3"/>
  <c r="A122" i="3"/>
  <c r="C122" i="3"/>
  <c r="G122" i="3"/>
  <c r="A123" i="3"/>
  <c r="C123" i="3"/>
  <c r="G123" i="3"/>
  <c r="A124" i="3"/>
  <c r="C124" i="3"/>
  <c r="G124" i="3"/>
  <c r="A125" i="3"/>
  <c r="C125" i="3"/>
  <c r="G125" i="3"/>
  <c r="A126" i="3"/>
  <c r="C126" i="3"/>
  <c r="G126" i="3"/>
  <c r="A127" i="3"/>
  <c r="C127" i="3"/>
  <c r="G127" i="3"/>
  <c r="A128" i="3"/>
  <c r="C128" i="3"/>
  <c r="G128" i="3"/>
  <c r="A129" i="3"/>
  <c r="C129" i="3"/>
  <c r="G129" i="3"/>
  <c r="A130" i="3"/>
  <c r="C130" i="3"/>
  <c r="G130" i="3"/>
  <c r="A131" i="3"/>
  <c r="C131" i="3"/>
  <c r="G131" i="3"/>
  <c r="A132" i="3"/>
  <c r="C132" i="3"/>
  <c r="G132" i="3"/>
  <c r="A133" i="3"/>
  <c r="C133" i="3"/>
  <c r="G133" i="3"/>
  <c r="A134" i="3"/>
  <c r="C134" i="3"/>
  <c r="G134" i="3"/>
  <c r="A135" i="3"/>
  <c r="C135" i="3"/>
  <c r="G135" i="3"/>
  <c r="A136" i="3"/>
  <c r="C136" i="3"/>
  <c r="G136" i="3"/>
  <c r="A137" i="3"/>
  <c r="C137" i="3"/>
  <c r="G137" i="3"/>
  <c r="A138" i="3"/>
  <c r="C138" i="3"/>
  <c r="G138" i="3"/>
  <c r="A139" i="3"/>
  <c r="C139" i="3"/>
  <c r="G139" i="3"/>
  <c r="A140" i="3"/>
  <c r="C140" i="3"/>
  <c r="G140" i="3"/>
  <c r="A141" i="3"/>
  <c r="C141" i="3"/>
  <c r="G141" i="3"/>
  <c r="A142" i="3"/>
  <c r="C142" i="3"/>
  <c r="G142" i="3"/>
  <c r="A143" i="3"/>
  <c r="C143" i="3"/>
  <c r="G143" i="3"/>
  <c r="A144" i="3"/>
  <c r="C144" i="3"/>
  <c r="G144" i="3"/>
  <c r="A145" i="3"/>
  <c r="C145" i="3"/>
  <c r="G145" i="3"/>
  <c r="A146" i="3"/>
  <c r="C146" i="3"/>
  <c r="G146" i="3"/>
  <c r="A147" i="3"/>
  <c r="C147" i="3"/>
  <c r="G147" i="3"/>
  <c r="A148" i="3"/>
  <c r="C148" i="3"/>
  <c r="G148" i="3"/>
  <c r="A149" i="3"/>
  <c r="C149" i="3"/>
  <c r="G149" i="3"/>
  <c r="A150" i="3"/>
  <c r="C150" i="3"/>
  <c r="G150" i="3"/>
  <c r="A151" i="3"/>
  <c r="C151" i="3"/>
  <c r="G151" i="3"/>
  <c r="A152" i="3"/>
  <c r="C152" i="3"/>
  <c r="G152" i="3"/>
  <c r="A153" i="3"/>
  <c r="C153" i="3"/>
  <c r="G153" i="3"/>
  <c r="A154" i="3"/>
  <c r="C154" i="3"/>
  <c r="G154" i="3"/>
  <c r="A155" i="3"/>
  <c r="C155" i="3"/>
  <c r="G155" i="3"/>
  <c r="A156" i="3"/>
  <c r="C156" i="3"/>
  <c r="G156" i="3"/>
  <c r="A157" i="3"/>
  <c r="C157" i="3"/>
  <c r="G157" i="3"/>
  <c r="A158" i="3"/>
  <c r="C158" i="3"/>
  <c r="G158" i="3"/>
  <c r="A159" i="3"/>
  <c r="C159" i="3"/>
  <c r="G159" i="3"/>
  <c r="A160" i="3"/>
  <c r="C160" i="3"/>
  <c r="G160" i="3"/>
  <c r="A161" i="3"/>
  <c r="C161" i="3"/>
  <c r="G161" i="3"/>
  <c r="A162" i="3"/>
  <c r="C162" i="3"/>
  <c r="G162" i="3"/>
  <c r="A163" i="3"/>
  <c r="C163" i="3"/>
  <c r="G163" i="3"/>
  <c r="A164" i="3"/>
  <c r="C164" i="3"/>
  <c r="G164" i="3"/>
  <c r="A165" i="3"/>
  <c r="C165" i="3"/>
  <c r="G165" i="3"/>
  <c r="A166" i="3"/>
  <c r="C166" i="3"/>
  <c r="G166" i="3"/>
  <c r="A167" i="3"/>
  <c r="C167" i="3"/>
  <c r="G167" i="3"/>
  <c r="A168" i="3"/>
  <c r="C168" i="3"/>
  <c r="G168" i="3"/>
  <c r="A169" i="3"/>
  <c r="C169" i="3"/>
  <c r="G169" i="3"/>
  <c r="A170" i="3"/>
  <c r="C170" i="3"/>
  <c r="G170" i="3"/>
  <c r="A171" i="3"/>
  <c r="C171" i="3"/>
  <c r="G171" i="3"/>
  <c r="A172" i="3"/>
  <c r="C172" i="3"/>
  <c r="G172" i="3"/>
  <c r="A173" i="3"/>
  <c r="C173" i="3"/>
  <c r="G173" i="3"/>
  <c r="A174" i="3"/>
  <c r="C174" i="3"/>
  <c r="G174" i="3"/>
  <c r="A175" i="3"/>
  <c r="C175" i="3"/>
  <c r="G175" i="3"/>
  <c r="A176" i="3"/>
  <c r="C176" i="3"/>
  <c r="G176" i="3"/>
  <c r="A177" i="3"/>
  <c r="C177" i="3"/>
  <c r="G177" i="3"/>
  <c r="A178" i="3"/>
  <c r="C178" i="3"/>
  <c r="G178" i="3"/>
  <c r="A179" i="3"/>
  <c r="C179" i="3"/>
  <c r="G179" i="3"/>
  <c r="A180" i="3"/>
  <c r="C180" i="3"/>
  <c r="G180" i="3"/>
  <c r="A181" i="3"/>
  <c r="C181" i="3"/>
  <c r="G181" i="3"/>
  <c r="A182" i="3"/>
  <c r="C182" i="3"/>
  <c r="G182" i="3"/>
  <c r="A183" i="3"/>
  <c r="C183" i="3"/>
  <c r="G183" i="3"/>
  <c r="A184" i="3"/>
  <c r="C184" i="3"/>
  <c r="G184" i="3"/>
  <c r="A185" i="3"/>
  <c r="C185" i="3"/>
  <c r="G185" i="3"/>
  <c r="A186" i="3"/>
  <c r="C186" i="3"/>
  <c r="G186" i="3"/>
  <c r="A187" i="3"/>
  <c r="C187" i="3"/>
  <c r="G187" i="3"/>
  <c r="A188" i="3"/>
  <c r="C188" i="3"/>
  <c r="G188" i="3"/>
  <c r="A189" i="3"/>
  <c r="C189" i="3"/>
  <c r="G189" i="3"/>
  <c r="A190" i="3"/>
  <c r="C190" i="3"/>
  <c r="G190" i="3"/>
  <c r="A191" i="3"/>
  <c r="C191" i="3"/>
  <c r="G191" i="3"/>
  <c r="A192" i="3"/>
  <c r="C192" i="3"/>
  <c r="G192" i="3"/>
  <c r="A193" i="3"/>
  <c r="C193" i="3"/>
  <c r="G193" i="3"/>
  <c r="A194" i="3"/>
  <c r="C194" i="3"/>
  <c r="G194" i="3"/>
  <c r="A195" i="3"/>
  <c r="C195" i="3"/>
  <c r="G195" i="3"/>
  <c r="A196" i="3"/>
  <c r="C196" i="3"/>
  <c r="G196" i="3"/>
  <c r="A197" i="3"/>
  <c r="C197" i="3"/>
  <c r="G197" i="3"/>
  <c r="A198" i="3"/>
  <c r="C198" i="3"/>
  <c r="G198" i="3"/>
  <c r="A199" i="3"/>
  <c r="C199" i="3"/>
  <c r="G199" i="3"/>
  <c r="A200" i="3"/>
  <c r="C200" i="3"/>
  <c r="G200" i="3"/>
  <c r="A201" i="3"/>
  <c r="C201" i="3"/>
  <c r="G201" i="3"/>
  <c r="A202" i="3"/>
  <c r="C202" i="3"/>
  <c r="G202" i="3"/>
  <c r="A203" i="3"/>
  <c r="C203" i="3"/>
  <c r="G203" i="3"/>
  <c r="A204" i="3"/>
  <c r="C204" i="3"/>
  <c r="G204" i="3"/>
  <c r="A205" i="3"/>
  <c r="C205" i="3"/>
  <c r="G205" i="3"/>
  <c r="A206" i="3"/>
  <c r="C206" i="3"/>
  <c r="G206" i="3"/>
  <c r="A207" i="3"/>
  <c r="C207" i="3"/>
  <c r="G207" i="3"/>
  <c r="A208" i="3"/>
  <c r="C208" i="3"/>
  <c r="G208" i="3"/>
  <c r="A209" i="3"/>
  <c r="C209" i="3"/>
  <c r="G209" i="3"/>
  <c r="A210" i="3"/>
  <c r="C210" i="3"/>
  <c r="G210" i="3"/>
  <c r="A211" i="3"/>
  <c r="C211" i="3"/>
  <c r="G211" i="3"/>
  <c r="A212" i="3"/>
  <c r="C212" i="3"/>
  <c r="G212" i="3"/>
  <c r="A213" i="3"/>
  <c r="C213" i="3"/>
  <c r="G213" i="3"/>
  <c r="A214" i="3"/>
  <c r="C214" i="3"/>
  <c r="G214" i="3"/>
  <c r="A215" i="3"/>
  <c r="C215" i="3"/>
  <c r="G215" i="3"/>
  <c r="A216" i="3"/>
  <c r="C216" i="3"/>
  <c r="G216" i="3"/>
  <c r="A217" i="3"/>
  <c r="C217" i="3"/>
  <c r="G217" i="3"/>
  <c r="A218" i="3"/>
  <c r="C218" i="3"/>
  <c r="G218" i="3"/>
  <c r="A219" i="3"/>
  <c r="C219" i="3"/>
  <c r="G219" i="3"/>
  <c r="A220" i="3"/>
  <c r="C220" i="3"/>
  <c r="G220" i="3"/>
  <c r="A221" i="3"/>
  <c r="C221" i="3"/>
  <c r="G221" i="3"/>
  <c r="A222" i="3"/>
  <c r="C222" i="3"/>
  <c r="G222" i="3"/>
  <c r="A223" i="3"/>
  <c r="C223" i="3"/>
  <c r="G223" i="3"/>
  <c r="A224" i="3"/>
  <c r="C224" i="3"/>
  <c r="G224" i="3"/>
  <c r="A225" i="3"/>
  <c r="C225" i="3"/>
  <c r="G225" i="3"/>
  <c r="A226" i="3"/>
  <c r="C226" i="3"/>
  <c r="G226" i="3"/>
  <c r="G60" i="3" l="1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H9" i="3" s="1"/>
  <c r="BE45" i="8"/>
  <c r="L18" i="10"/>
  <c r="L17" i="10"/>
  <c r="L16" i="10"/>
  <c r="L15" i="10"/>
  <c r="L14" i="10"/>
  <c r="L13" i="10"/>
  <c r="L12" i="10"/>
  <c r="L11" i="10"/>
  <c r="L10" i="10"/>
  <c r="L9" i="10"/>
  <c r="H10" i="3" l="1"/>
  <c r="H1" i="13"/>
  <c r="BE41" i="13"/>
  <c r="AZ41" i="13"/>
  <c r="AF41" i="13"/>
  <c r="Z41" i="13"/>
  <c r="W41" i="13"/>
  <c r="T41" i="13"/>
  <c r="BE40" i="13"/>
  <c r="AZ40" i="13"/>
  <c r="AF40" i="13"/>
  <c r="Z40" i="13"/>
  <c r="W40" i="13"/>
  <c r="T40" i="13"/>
  <c r="BE39" i="13"/>
  <c r="AZ39" i="13"/>
  <c r="AF39" i="13"/>
  <c r="Z39" i="13"/>
  <c r="W39" i="13"/>
  <c r="T39" i="13"/>
  <c r="BE38" i="13"/>
  <c r="AZ38" i="13"/>
  <c r="AF38" i="13"/>
  <c r="Z38" i="13"/>
  <c r="W38" i="13"/>
  <c r="T38" i="13"/>
  <c r="AZ37" i="13"/>
  <c r="BE37" i="13" s="1"/>
  <c r="AF37" i="13"/>
  <c r="Z37" i="13"/>
  <c r="W37" i="13"/>
  <c r="T37" i="13"/>
  <c r="A1" i="13"/>
  <c r="C11" i="5"/>
  <c r="C23" i="3"/>
  <c r="A23" i="3"/>
  <c r="C22" i="3"/>
  <c r="A22" i="3"/>
  <c r="C21" i="3"/>
  <c r="A21" i="3"/>
  <c r="C20" i="3"/>
  <c r="A20" i="3"/>
  <c r="C19" i="3"/>
  <c r="A19" i="3"/>
  <c r="C18" i="3"/>
  <c r="A18" i="3"/>
  <c r="C17" i="3"/>
  <c r="A17" i="3"/>
  <c r="C16" i="3"/>
  <c r="A16" i="3"/>
  <c r="C15" i="3"/>
  <c r="A15" i="3"/>
  <c r="AF42" i="8"/>
  <c r="AF41" i="8"/>
  <c r="AF40" i="8"/>
  <c r="AF39" i="8"/>
  <c r="AF38" i="8"/>
  <c r="BE43" i="13" l="1"/>
  <c r="H11" i="3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101" i="3" s="1"/>
  <c r="H102" i="3" s="1"/>
  <c r="H103" i="3" s="1"/>
  <c r="H104" i="3" s="1"/>
  <c r="H105" i="3" s="1"/>
  <c r="H106" i="3" s="1"/>
  <c r="H107" i="3" s="1"/>
  <c r="H108" i="3" s="1"/>
  <c r="H109" i="3" s="1"/>
  <c r="H110" i="3" s="1"/>
  <c r="H111" i="3" s="1"/>
  <c r="H112" i="3" s="1"/>
  <c r="H113" i="3" s="1"/>
  <c r="H114" i="3" s="1"/>
  <c r="H115" i="3" s="1"/>
  <c r="H116" i="3" s="1"/>
  <c r="H117" i="3" s="1"/>
  <c r="H118" i="3" s="1"/>
  <c r="H119" i="3" s="1"/>
  <c r="H120" i="3" s="1"/>
  <c r="H121" i="3" s="1"/>
  <c r="H122" i="3" s="1"/>
  <c r="H123" i="3" s="1"/>
  <c r="H124" i="3" s="1"/>
  <c r="H125" i="3" s="1"/>
  <c r="H126" i="3" s="1"/>
  <c r="H127" i="3" s="1"/>
  <c r="H128" i="3" s="1"/>
  <c r="H129" i="3" s="1"/>
  <c r="H130" i="3" s="1"/>
  <c r="H131" i="3" s="1"/>
  <c r="H132" i="3" s="1"/>
  <c r="H133" i="3" s="1"/>
  <c r="H134" i="3" s="1"/>
  <c r="H135" i="3" s="1"/>
  <c r="H136" i="3" s="1"/>
  <c r="H137" i="3" s="1"/>
  <c r="H138" i="3" s="1"/>
  <c r="H139" i="3" s="1"/>
  <c r="H140" i="3" s="1"/>
  <c r="H141" i="3" s="1"/>
  <c r="H142" i="3" s="1"/>
  <c r="H143" i="3" s="1"/>
  <c r="H144" i="3" s="1"/>
  <c r="H145" i="3" s="1"/>
  <c r="H146" i="3" s="1"/>
  <c r="H147" i="3" s="1"/>
  <c r="H148" i="3" s="1"/>
  <c r="H149" i="3" s="1"/>
  <c r="H150" i="3" s="1"/>
  <c r="H151" i="3" s="1"/>
  <c r="H152" i="3" s="1"/>
  <c r="H153" i="3" s="1"/>
  <c r="H154" i="3" s="1"/>
  <c r="H155" i="3" s="1"/>
  <c r="H156" i="3" s="1"/>
  <c r="H157" i="3" s="1"/>
  <c r="H158" i="3" s="1"/>
  <c r="H159" i="3" s="1"/>
  <c r="H160" i="3" s="1"/>
  <c r="H161" i="3" s="1"/>
  <c r="H162" i="3" s="1"/>
  <c r="H163" i="3" s="1"/>
  <c r="H164" i="3" s="1"/>
  <c r="H165" i="3" s="1"/>
  <c r="H166" i="3" s="1"/>
  <c r="H167" i="3" s="1"/>
  <c r="H168" i="3" s="1"/>
  <c r="H169" i="3" s="1"/>
  <c r="H170" i="3" s="1"/>
  <c r="H171" i="3" s="1"/>
  <c r="H172" i="3" s="1"/>
  <c r="H173" i="3" s="1"/>
  <c r="H174" i="3" s="1"/>
  <c r="H175" i="3" s="1"/>
  <c r="H176" i="3" s="1"/>
  <c r="H177" i="3" s="1"/>
  <c r="H178" i="3" s="1"/>
  <c r="H179" i="3" s="1"/>
  <c r="H180" i="3" s="1"/>
  <c r="H181" i="3" s="1"/>
  <c r="H182" i="3" s="1"/>
  <c r="H183" i="3" s="1"/>
  <c r="H184" i="3" s="1"/>
  <c r="H185" i="3" s="1"/>
  <c r="H186" i="3" s="1"/>
  <c r="H187" i="3" s="1"/>
  <c r="H188" i="3" s="1"/>
  <c r="H189" i="3" s="1"/>
  <c r="H190" i="3" s="1"/>
  <c r="H191" i="3" s="1"/>
  <c r="H192" i="3" s="1"/>
  <c r="H193" i="3" s="1"/>
  <c r="H194" i="3" s="1"/>
  <c r="H195" i="3" s="1"/>
  <c r="H196" i="3" s="1"/>
  <c r="H197" i="3" s="1"/>
  <c r="H198" i="3" s="1"/>
  <c r="H199" i="3" s="1"/>
  <c r="H200" i="3" s="1"/>
  <c r="H201" i="3" s="1"/>
  <c r="H202" i="3" s="1"/>
  <c r="H203" i="3" s="1"/>
  <c r="H204" i="3" s="1"/>
  <c r="H205" i="3" s="1"/>
  <c r="H206" i="3" s="1"/>
  <c r="H207" i="3" s="1"/>
  <c r="H208" i="3" s="1"/>
  <c r="H209" i="3" s="1"/>
  <c r="H210" i="3" s="1"/>
  <c r="H211" i="3" s="1"/>
  <c r="H212" i="3" s="1"/>
  <c r="H213" i="3" s="1"/>
  <c r="H214" i="3" s="1"/>
  <c r="H215" i="3" s="1"/>
  <c r="H216" i="3" s="1"/>
  <c r="H217" i="3" s="1"/>
  <c r="H218" i="3" s="1"/>
  <c r="H219" i="3" s="1"/>
  <c r="H220" i="3" s="1"/>
  <c r="H221" i="3" s="1"/>
  <c r="H222" i="3" s="1"/>
  <c r="H223" i="3" s="1"/>
  <c r="H224" i="3" s="1"/>
  <c r="H225" i="3" s="1"/>
  <c r="H226" i="3" s="1"/>
  <c r="BE28" i="12"/>
  <c r="BE27" i="12"/>
  <c r="BE26" i="12"/>
  <c r="AZ28" i="12"/>
  <c r="AZ27" i="12"/>
  <c r="AZ26" i="12"/>
  <c r="AZ25" i="12"/>
  <c r="BE25" i="12" s="1"/>
  <c r="AZ24" i="12"/>
  <c r="BE24" i="12" s="1"/>
  <c r="AS15" i="12"/>
  <c r="H1" i="8"/>
  <c r="AS31" i="8"/>
  <c r="BE42" i="8"/>
  <c r="AZ42" i="8"/>
  <c r="AZ41" i="8"/>
  <c r="AZ40" i="8"/>
  <c r="AZ39" i="8"/>
  <c r="AZ38" i="8"/>
  <c r="V12" i="4" l="1"/>
  <c r="AF28" i="12"/>
  <c r="AF27" i="12"/>
  <c r="AF26" i="12"/>
  <c r="AF25" i="12"/>
  <c r="AF24" i="12"/>
  <c r="T28" i="12"/>
  <c r="T27" i="12"/>
  <c r="T26" i="12"/>
  <c r="T25" i="12"/>
  <c r="T24" i="12"/>
  <c r="T42" i="8"/>
  <c r="T41" i="8"/>
  <c r="T40" i="8"/>
  <c r="T39" i="8"/>
  <c r="T38" i="8"/>
  <c r="C10" i="3"/>
  <c r="C11" i="3"/>
  <c r="C12" i="3"/>
  <c r="C13" i="3"/>
  <c r="C14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9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14" i="3"/>
  <c r="A13" i="3"/>
  <c r="A12" i="3"/>
  <c r="A11" i="3"/>
  <c r="A10" i="3"/>
  <c r="A9" i="3"/>
  <c r="H1" i="12" l="1"/>
  <c r="Z28" i="12"/>
  <c r="W28" i="12"/>
  <c r="Z27" i="12"/>
  <c r="W27" i="12"/>
  <c r="Z26" i="12"/>
  <c r="W26" i="12"/>
  <c r="Z25" i="12"/>
  <c r="W25" i="12"/>
  <c r="Z24" i="12"/>
  <c r="W24" i="12"/>
  <c r="A1" i="12"/>
  <c r="C10" i="5"/>
  <c r="J1" i="3" l="1"/>
  <c r="B1" i="5"/>
  <c r="BE30" i="12" l="1"/>
  <c r="D25" i="10" l="1"/>
  <c r="I1" i="3"/>
  <c r="A1" i="8"/>
  <c r="Z42" i="8"/>
  <c r="Z41" i="8"/>
  <c r="BE41" i="8" s="1"/>
  <c r="Z40" i="8"/>
  <c r="BE40" i="8" s="1"/>
  <c r="Z39" i="8"/>
  <c r="BE39" i="8" s="1"/>
  <c r="Z38" i="8"/>
  <c r="BE38" i="8" s="1"/>
  <c r="W42" i="8"/>
  <c r="W41" i="8"/>
  <c r="W40" i="8"/>
  <c r="W39" i="8"/>
  <c r="W38" i="8"/>
  <c r="BE44" i="8" l="1"/>
  <c r="BE46" i="8" s="1"/>
  <c r="BE48" i="8" s="1"/>
  <c r="BE49" i="8" s="1"/>
  <c r="A1" i="10"/>
  <c r="R9" i="4" l="1"/>
  <c r="R10" i="4" s="1"/>
  <c r="A1" i="4"/>
  <c r="E63" i="3" l="1"/>
  <c r="E66" i="3"/>
  <c r="E69" i="3"/>
  <c r="E72" i="3"/>
  <c r="E75" i="3"/>
  <c r="E78" i="3"/>
  <c r="E81" i="3"/>
  <c r="E84" i="3"/>
  <c r="E87" i="3"/>
  <c r="E90" i="3"/>
  <c r="E93" i="3"/>
  <c r="E96" i="3"/>
  <c r="E99" i="3"/>
  <c r="E102" i="3"/>
  <c r="E105" i="3"/>
  <c r="E108" i="3"/>
  <c r="E111" i="3"/>
  <c r="E114" i="3"/>
  <c r="E117" i="3"/>
  <c r="E120" i="3"/>
  <c r="E123" i="3"/>
  <c r="E126" i="3"/>
  <c r="E129" i="3"/>
  <c r="E132" i="3"/>
  <c r="E135" i="3"/>
  <c r="E138" i="3"/>
  <c r="E141" i="3"/>
  <c r="E144" i="3"/>
  <c r="E147" i="3"/>
  <c r="E150" i="3"/>
  <c r="E153" i="3"/>
  <c r="E156" i="3"/>
  <c r="E159" i="3"/>
  <c r="E162" i="3"/>
  <c r="E165" i="3"/>
  <c r="E174" i="3"/>
  <c r="E189" i="3"/>
  <c r="E207" i="3"/>
  <c r="E65" i="3"/>
  <c r="E119" i="3"/>
  <c r="E146" i="3"/>
  <c r="E164" i="3"/>
  <c r="E179" i="3"/>
  <c r="E194" i="3"/>
  <c r="E209" i="3"/>
  <c r="E224" i="3"/>
  <c r="E180" i="3"/>
  <c r="E198" i="3"/>
  <c r="E61" i="3"/>
  <c r="E68" i="3"/>
  <c r="E89" i="3"/>
  <c r="E101" i="3"/>
  <c r="E113" i="3"/>
  <c r="E128" i="3"/>
  <c r="E140" i="3"/>
  <c r="E158" i="3"/>
  <c r="E173" i="3"/>
  <c r="E188" i="3"/>
  <c r="E203" i="3"/>
  <c r="E218" i="3"/>
  <c r="E183" i="3"/>
  <c r="E201" i="3"/>
  <c r="E67" i="3"/>
  <c r="E70" i="3"/>
  <c r="E73" i="3"/>
  <c r="E76" i="3"/>
  <c r="E79" i="3"/>
  <c r="E82" i="3"/>
  <c r="E85" i="3"/>
  <c r="E88" i="3"/>
  <c r="E91" i="3"/>
  <c r="E94" i="3"/>
  <c r="E97" i="3"/>
  <c r="E100" i="3"/>
  <c r="E103" i="3"/>
  <c r="E106" i="3"/>
  <c r="E109" i="3"/>
  <c r="E112" i="3"/>
  <c r="E115" i="3"/>
  <c r="E118" i="3"/>
  <c r="E121" i="3"/>
  <c r="E124" i="3"/>
  <c r="E127" i="3"/>
  <c r="E130" i="3"/>
  <c r="E133" i="3"/>
  <c r="E136" i="3"/>
  <c r="E139" i="3"/>
  <c r="E142" i="3"/>
  <c r="E145" i="3"/>
  <c r="E148" i="3"/>
  <c r="E151" i="3"/>
  <c r="E154" i="3"/>
  <c r="E157" i="3"/>
  <c r="E160" i="3"/>
  <c r="E163" i="3"/>
  <c r="E166" i="3"/>
  <c r="E169" i="3"/>
  <c r="E172" i="3"/>
  <c r="E175" i="3"/>
  <c r="E178" i="3"/>
  <c r="E181" i="3"/>
  <c r="E184" i="3"/>
  <c r="E187" i="3"/>
  <c r="E190" i="3"/>
  <c r="E193" i="3"/>
  <c r="E196" i="3"/>
  <c r="E199" i="3"/>
  <c r="E202" i="3"/>
  <c r="E205" i="3"/>
  <c r="E208" i="3"/>
  <c r="E211" i="3"/>
  <c r="E214" i="3"/>
  <c r="E217" i="3"/>
  <c r="E220" i="3"/>
  <c r="E223" i="3"/>
  <c r="E226" i="3"/>
  <c r="E71" i="3"/>
  <c r="E77" i="3"/>
  <c r="E80" i="3"/>
  <c r="E83" i="3"/>
  <c r="E86" i="3"/>
  <c r="E92" i="3"/>
  <c r="E95" i="3"/>
  <c r="E98" i="3"/>
  <c r="E107" i="3"/>
  <c r="E110" i="3"/>
  <c r="E116" i="3"/>
  <c r="E125" i="3"/>
  <c r="E131" i="3"/>
  <c r="E134" i="3"/>
  <c r="E143" i="3"/>
  <c r="E149" i="3"/>
  <c r="E155" i="3"/>
  <c r="E161" i="3"/>
  <c r="E170" i="3"/>
  <c r="E176" i="3"/>
  <c r="E185" i="3"/>
  <c r="E191" i="3"/>
  <c r="E200" i="3"/>
  <c r="E206" i="3"/>
  <c r="E215" i="3"/>
  <c r="E221" i="3"/>
  <c r="E168" i="3"/>
  <c r="E177" i="3"/>
  <c r="E192" i="3"/>
  <c r="E195" i="3"/>
  <c r="E204" i="3"/>
  <c r="E64" i="3"/>
  <c r="E171" i="3"/>
  <c r="E62" i="3"/>
  <c r="E74" i="3"/>
  <c r="E104" i="3"/>
  <c r="E122" i="3"/>
  <c r="E137" i="3"/>
  <c r="E152" i="3"/>
  <c r="E167" i="3"/>
  <c r="E182" i="3"/>
  <c r="E197" i="3"/>
  <c r="E212" i="3"/>
  <c r="E186" i="3"/>
  <c r="E210" i="3"/>
  <c r="E219" i="3"/>
  <c r="E213" i="3"/>
  <c r="E216" i="3"/>
  <c r="E225" i="3"/>
  <c r="E222" i="3"/>
  <c r="E23" i="3"/>
  <c r="E21" i="3"/>
  <c r="E19" i="3"/>
  <c r="E17" i="3"/>
  <c r="E15" i="3"/>
  <c r="E22" i="3"/>
  <c r="E20" i="3"/>
  <c r="E18" i="3"/>
  <c r="E16" i="3"/>
  <c r="E10" i="3"/>
  <c r="E12" i="3"/>
  <c r="E14" i="3"/>
  <c r="E25" i="3"/>
  <c r="E27" i="3"/>
  <c r="E29" i="3"/>
  <c r="E31" i="3"/>
  <c r="E33" i="3"/>
  <c r="E35" i="3"/>
  <c r="E37" i="3"/>
  <c r="E39" i="3"/>
  <c r="E41" i="3"/>
  <c r="E43" i="3"/>
  <c r="E45" i="3"/>
  <c r="E47" i="3"/>
  <c r="E49" i="3"/>
  <c r="E51" i="3"/>
  <c r="E53" i="3"/>
  <c r="E55" i="3"/>
  <c r="E57" i="3"/>
  <c r="E59" i="3"/>
  <c r="E9" i="3"/>
  <c r="E11" i="3"/>
  <c r="E13" i="3"/>
  <c r="E24" i="3"/>
  <c r="E26" i="3"/>
  <c r="E28" i="3"/>
  <c r="E30" i="3"/>
  <c r="E32" i="3"/>
  <c r="E34" i="3"/>
  <c r="E36" i="3"/>
  <c r="E38" i="3"/>
  <c r="E40" i="3"/>
  <c r="E42" i="3"/>
  <c r="E44" i="3"/>
  <c r="E46" i="3"/>
  <c r="E48" i="3"/>
  <c r="E50" i="3"/>
  <c r="E52" i="3"/>
  <c r="E54" i="3"/>
  <c r="E56" i="3"/>
  <c r="E58" i="3"/>
  <c r="E60" i="3"/>
  <c r="A15" i="4"/>
  <c r="T15" i="4" s="1"/>
  <c r="U15" i="4" l="1"/>
  <c r="V15" i="4" s="1"/>
  <c r="F9" i="3"/>
  <c r="F10" i="3" s="1"/>
  <c r="F11" i="3" s="1"/>
  <c r="F12" i="3" s="1"/>
  <c r="F13" i="3" s="1"/>
  <c r="F14" i="3" s="1"/>
  <c r="A16" i="4"/>
  <c r="T16" i="4" s="1"/>
  <c r="U16" i="4" l="1"/>
  <c r="V16" i="4" s="1"/>
  <c r="F15" i="3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180" i="3" s="1"/>
  <c r="F181" i="3" s="1"/>
  <c r="F182" i="3" s="1"/>
  <c r="F183" i="3" s="1"/>
  <c r="F184" i="3" s="1"/>
  <c r="F185" i="3" s="1"/>
  <c r="F186" i="3" s="1"/>
  <c r="F187" i="3" s="1"/>
  <c r="F188" i="3" s="1"/>
  <c r="F189" i="3" s="1"/>
  <c r="F190" i="3" s="1"/>
  <c r="F191" i="3" s="1"/>
  <c r="F192" i="3" s="1"/>
  <c r="F193" i="3" s="1"/>
  <c r="F194" i="3" s="1"/>
  <c r="F195" i="3" s="1"/>
  <c r="F196" i="3" s="1"/>
  <c r="F197" i="3" s="1"/>
  <c r="F198" i="3" s="1"/>
  <c r="F199" i="3" s="1"/>
  <c r="F200" i="3" s="1"/>
  <c r="F201" i="3" s="1"/>
  <c r="F202" i="3" s="1"/>
  <c r="F203" i="3" s="1"/>
  <c r="F204" i="3" s="1"/>
  <c r="F205" i="3" s="1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F221" i="3" s="1"/>
  <c r="F222" i="3" s="1"/>
  <c r="F223" i="3" s="1"/>
  <c r="F224" i="3" s="1"/>
  <c r="F225" i="3" s="1"/>
  <c r="F226" i="3" s="1"/>
  <c r="A17" i="4"/>
  <c r="T17" i="4" s="1"/>
  <c r="U17" i="4" l="1"/>
  <c r="V17" i="4" s="1"/>
  <c r="A18" i="4"/>
  <c r="T18" i="4" s="1"/>
  <c r="U18" i="4" l="1"/>
  <c r="V18" i="4" s="1"/>
  <c r="Q12" i="4"/>
  <c r="A19" i="4"/>
  <c r="T19" i="4" s="1"/>
  <c r="U19" i="4" l="1"/>
  <c r="V19" i="4" s="1"/>
  <c r="O15" i="4"/>
  <c r="P15" i="4" s="1"/>
  <c r="O16" i="4"/>
  <c r="P16" i="4" s="1"/>
  <c r="O19" i="4"/>
  <c r="P19" i="4" s="1"/>
  <c r="Q19" i="4" s="1"/>
  <c r="O17" i="4"/>
  <c r="P17" i="4" s="1"/>
  <c r="Q17" i="4" s="1"/>
  <c r="O18" i="4"/>
  <c r="P18" i="4" s="1"/>
  <c r="A20" i="4"/>
  <c r="O20" i="4" l="1"/>
  <c r="P20" i="4" s="1"/>
  <c r="Q20" i="4" s="1"/>
  <c r="T20" i="4"/>
  <c r="Q15" i="4"/>
  <c r="Q16" i="4"/>
  <c r="Q18" i="4"/>
  <c r="B9" i="3"/>
  <c r="D9" i="3"/>
  <c r="D10" i="3" s="1"/>
  <c r="D11" i="3" s="1"/>
  <c r="D12" i="3" s="1"/>
  <c r="D13" i="3" s="1"/>
  <c r="D14" i="3" s="1"/>
  <c r="A21" i="4"/>
  <c r="O21" i="4" l="1"/>
  <c r="P21" i="4" s="1"/>
  <c r="Q21" i="4" s="1"/>
  <c r="T21" i="4"/>
  <c r="U20" i="4"/>
  <c r="V20" i="4" s="1"/>
  <c r="B10" i="3"/>
  <c r="B11" i="3" s="1"/>
  <c r="B12" i="3" s="1"/>
  <c r="B13" i="3" s="1"/>
  <c r="B14" i="3" s="1"/>
  <c r="B15" i="3" s="1"/>
  <c r="D15" i="3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A22" i="4"/>
  <c r="O22" i="4" l="1"/>
  <c r="P22" i="4" s="1"/>
  <c r="Q22" i="4" s="1"/>
  <c r="T22" i="4"/>
  <c r="U21" i="4"/>
  <c r="V21" i="4" s="1"/>
  <c r="B16" i="3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A23" i="4"/>
  <c r="O23" i="4" l="1"/>
  <c r="P23" i="4" s="1"/>
  <c r="Q23" i="4" s="1"/>
  <c r="T23" i="4"/>
  <c r="U22" i="4"/>
  <c r="V22" i="4" s="1"/>
  <c r="A24" i="4"/>
  <c r="O24" i="4" l="1"/>
  <c r="P24" i="4" s="1"/>
  <c r="Q24" i="4" s="1"/>
  <c r="T24" i="4"/>
  <c r="U23" i="4"/>
  <c r="V23" i="4" s="1"/>
  <c r="A25" i="4"/>
  <c r="O25" i="4" l="1"/>
  <c r="Q25" i="4" s="1"/>
  <c r="T25" i="4"/>
  <c r="U24" i="4"/>
  <c r="V24" i="4" s="1"/>
  <c r="A26" i="4"/>
  <c r="P25" i="4" l="1"/>
  <c r="O26" i="4"/>
  <c r="P26" i="4" s="1"/>
  <c r="Q26" i="4" s="1"/>
  <c r="T26" i="4"/>
  <c r="U25" i="4"/>
  <c r="V25" i="4" s="1"/>
  <c r="A27" i="4"/>
  <c r="O27" i="4" l="1"/>
  <c r="P27" i="4" s="1"/>
  <c r="T27" i="4"/>
  <c r="U26" i="4"/>
  <c r="V26" i="4" s="1"/>
  <c r="A28" i="4"/>
  <c r="Q27" i="4" l="1"/>
  <c r="O28" i="4"/>
  <c r="P28" i="4" s="1"/>
  <c r="Q28" i="4" s="1"/>
  <c r="T28" i="4"/>
  <c r="U27" i="4"/>
  <c r="V27" i="4" s="1"/>
  <c r="A29" i="4"/>
  <c r="O29" i="4" l="1"/>
  <c r="P29" i="4" s="1"/>
  <c r="T29" i="4"/>
  <c r="U28" i="4"/>
  <c r="V28" i="4" s="1"/>
  <c r="A30" i="4"/>
  <c r="Q29" i="4" l="1"/>
  <c r="O30" i="4"/>
  <c r="P30" i="4" s="1"/>
  <c r="T30" i="4"/>
  <c r="U29" i="4"/>
  <c r="V29" i="4" s="1"/>
  <c r="A31" i="4"/>
  <c r="Q30" i="4" l="1"/>
  <c r="O31" i="4"/>
  <c r="P31" i="4" s="1"/>
  <c r="T31" i="4"/>
  <c r="U30" i="4"/>
  <c r="V30" i="4" s="1"/>
  <c r="A32" i="4"/>
  <c r="Q31" i="4" l="1"/>
  <c r="O32" i="4"/>
  <c r="P32" i="4" s="1"/>
  <c r="T32" i="4"/>
  <c r="U31" i="4"/>
  <c r="V31" i="4" s="1"/>
  <c r="A33" i="4"/>
  <c r="Q32" i="4" l="1"/>
  <c r="O33" i="4"/>
  <c r="P33" i="4" s="1"/>
  <c r="T33" i="4"/>
  <c r="U32" i="4"/>
  <c r="V32" i="4" s="1"/>
  <c r="A34" i="4"/>
  <c r="Q33" i="4" l="1"/>
  <c r="O34" i="4"/>
  <c r="P34" i="4" s="1"/>
  <c r="T34" i="4"/>
  <c r="U33" i="4"/>
  <c r="V33" i="4" s="1"/>
  <c r="A35" i="4"/>
  <c r="Q34" i="4" l="1"/>
  <c r="O35" i="4"/>
  <c r="P35" i="4" s="1"/>
  <c r="T35" i="4"/>
  <c r="U34" i="4"/>
  <c r="V34" i="4" s="1"/>
  <c r="A36" i="4"/>
  <c r="Q35" i="4" l="1"/>
  <c r="O36" i="4"/>
  <c r="P36" i="4" s="1"/>
  <c r="T36" i="4"/>
  <c r="U35" i="4"/>
  <c r="V35" i="4" s="1"/>
  <c r="A37" i="4"/>
  <c r="Q36" i="4" l="1"/>
  <c r="O37" i="4"/>
  <c r="P37" i="4" s="1"/>
  <c r="Q37" i="4" s="1"/>
  <c r="T37" i="4"/>
  <c r="U36" i="4"/>
  <c r="V36" i="4" s="1"/>
  <c r="A38" i="4"/>
  <c r="O38" i="4" l="1"/>
  <c r="P38" i="4" s="1"/>
  <c r="T38" i="4"/>
  <c r="U37" i="4"/>
  <c r="V37" i="4" s="1"/>
  <c r="A39" i="4"/>
  <c r="Q38" i="4" l="1"/>
  <c r="O39" i="4"/>
  <c r="P39" i="4" s="1"/>
  <c r="Q39" i="4" s="1"/>
  <c r="T39" i="4"/>
  <c r="U38" i="4"/>
  <c r="V38" i="4" s="1"/>
  <c r="A40" i="4"/>
  <c r="O40" i="4" l="1"/>
  <c r="P40" i="4" s="1"/>
  <c r="T40" i="4"/>
  <c r="U39" i="4"/>
  <c r="V39" i="4" s="1"/>
  <c r="A41" i="4"/>
  <c r="Q40" i="4" l="1"/>
  <c r="O41" i="4"/>
  <c r="P41" i="4" s="1"/>
  <c r="T41" i="4"/>
  <c r="U40" i="4"/>
  <c r="V40" i="4" s="1"/>
  <c r="A42" i="4"/>
  <c r="Q41" i="4" l="1"/>
  <c r="O42" i="4"/>
  <c r="Q42" i="4" s="1"/>
  <c r="T42" i="4"/>
  <c r="U41" i="4"/>
  <c r="V41" i="4" s="1"/>
  <c r="A43" i="4"/>
  <c r="P42" i="4" l="1"/>
  <c r="O43" i="4"/>
  <c r="P43" i="4" s="1"/>
  <c r="Q43" i="4" s="1"/>
  <c r="T43" i="4"/>
  <c r="U42" i="4"/>
  <c r="V42" i="4" s="1"/>
  <c r="A44" i="4"/>
  <c r="O44" i="4" l="1"/>
  <c r="P44" i="4" s="1"/>
  <c r="Q44" i="4" s="1"/>
  <c r="T44" i="4"/>
  <c r="U43" i="4"/>
  <c r="V43" i="4" s="1"/>
  <c r="A45" i="4"/>
  <c r="O45" i="4" l="1"/>
  <c r="P45" i="4" s="1"/>
  <c r="T45" i="4"/>
  <c r="U44" i="4"/>
  <c r="V44" i="4" s="1"/>
  <c r="A46" i="4"/>
  <c r="Q45" i="4" l="1"/>
  <c r="O46" i="4"/>
  <c r="P46" i="4" s="1"/>
  <c r="Q46" i="4" s="1"/>
  <c r="T46" i="4"/>
  <c r="U45" i="4"/>
  <c r="V45" i="4" s="1"/>
  <c r="A47" i="4"/>
  <c r="O47" i="4" l="1"/>
  <c r="P47" i="4" s="1"/>
  <c r="T47" i="4"/>
  <c r="U46" i="4"/>
  <c r="V46" i="4" s="1"/>
  <c r="A48" i="4"/>
  <c r="Q47" i="4" l="1"/>
  <c r="O48" i="4"/>
  <c r="P48" i="4" s="1"/>
  <c r="T48" i="4"/>
  <c r="U47" i="4"/>
  <c r="V47" i="4" s="1"/>
  <c r="A49" i="4"/>
  <c r="Q48" i="4" l="1"/>
  <c r="O49" i="4"/>
  <c r="P49" i="4" s="1"/>
  <c r="Q49" i="4" s="1"/>
  <c r="T49" i="4"/>
  <c r="U48" i="4"/>
  <c r="V48" i="4" s="1"/>
  <c r="A50" i="4"/>
  <c r="O50" i="4" l="1"/>
  <c r="P50" i="4" s="1"/>
  <c r="Q50" i="4" s="1"/>
  <c r="T50" i="4"/>
  <c r="U49" i="4"/>
  <c r="V49" i="4" s="1"/>
  <c r="A51" i="4"/>
  <c r="O51" i="4" l="1"/>
  <c r="P51" i="4" s="1"/>
  <c r="Q51" i="4" s="1"/>
  <c r="T51" i="4"/>
  <c r="U50" i="4"/>
  <c r="V50" i="4" s="1"/>
  <c r="A52" i="4"/>
  <c r="O52" i="4" l="1"/>
  <c r="P52" i="4" s="1"/>
  <c r="T52" i="4"/>
  <c r="U51" i="4"/>
  <c r="V51" i="4" s="1"/>
  <c r="A53" i="4"/>
  <c r="Q52" i="4" l="1"/>
  <c r="O53" i="4"/>
  <c r="P53" i="4" s="1"/>
  <c r="Q53" i="4" s="1"/>
  <c r="T53" i="4"/>
  <c r="U52" i="4"/>
  <c r="V52" i="4" s="1"/>
  <c r="A54" i="4"/>
  <c r="O54" i="4" l="1"/>
  <c r="P54" i="4" s="1"/>
  <c r="T54" i="4"/>
  <c r="U53" i="4"/>
  <c r="V53" i="4" s="1"/>
  <c r="A55" i="4"/>
  <c r="Q54" i="4" l="1"/>
  <c r="O55" i="4"/>
  <c r="P55" i="4" s="1"/>
  <c r="T55" i="4"/>
  <c r="U54" i="4"/>
  <c r="V54" i="4" s="1"/>
  <c r="A56" i="4"/>
  <c r="Q55" i="4" l="1"/>
  <c r="O56" i="4"/>
  <c r="P56" i="4" s="1"/>
  <c r="Q56" i="4" s="1"/>
  <c r="T56" i="4"/>
  <c r="U55" i="4"/>
  <c r="V55" i="4" s="1"/>
  <c r="A57" i="4"/>
  <c r="O57" i="4" l="1"/>
  <c r="P57" i="4" s="1"/>
  <c r="T57" i="4"/>
  <c r="U56" i="4"/>
  <c r="V56" i="4" s="1"/>
  <c r="A58" i="4"/>
  <c r="Q57" i="4" l="1"/>
  <c r="O58" i="4"/>
  <c r="P58" i="4" s="1"/>
  <c r="Q58" i="4" s="1"/>
  <c r="T58" i="4"/>
  <c r="U57" i="4"/>
  <c r="V57" i="4" s="1"/>
  <c r="A59" i="4"/>
  <c r="O59" i="4" l="1"/>
  <c r="P59" i="4" s="1"/>
  <c r="T59" i="4"/>
  <c r="U58" i="4"/>
  <c r="V58" i="4" s="1"/>
  <c r="A60" i="4"/>
  <c r="Q59" i="4" l="1"/>
  <c r="O60" i="4"/>
  <c r="P60" i="4" s="1"/>
  <c r="Q60" i="4" s="1"/>
  <c r="T60" i="4"/>
  <c r="U59" i="4"/>
  <c r="V59" i="4" s="1"/>
  <c r="A61" i="4"/>
  <c r="O61" i="4" l="1"/>
  <c r="P61" i="4" s="1"/>
  <c r="T61" i="4"/>
  <c r="U60" i="4"/>
  <c r="V60" i="4" s="1"/>
  <c r="A62" i="4"/>
  <c r="Q61" i="4" l="1"/>
  <c r="O62" i="4"/>
  <c r="P62" i="4" s="1"/>
  <c r="Q62" i="4" s="1"/>
  <c r="T62" i="4"/>
  <c r="U61" i="4"/>
  <c r="V61" i="4" s="1"/>
  <c r="A63" i="4"/>
  <c r="O63" i="4" l="1"/>
  <c r="P63" i="4" s="1"/>
  <c r="T63" i="4"/>
  <c r="U62" i="4"/>
  <c r="V62" i="4" s="1"/>
  <c r="A64" i="4"/>
  <c r="Q63" i="4" l="1"/>
  <c r="O64" i="4"/>
  <c r="Q64" i="4" s="1"/>
  <c r="T64" i="4"/>
  <c r="U63" i="4"/>
  <c r="V63" i="4"/>
  <c r="A65" i="4"/>
  <c r="P64" i="4" l="1"/>
  <c r="O65" i="4"/>
  <c r="P65" i="4" s="1"/>
  <c r="Q65" i="4" s="1"/>
  <c r="T65" i="4"/>
  <c r="U64" i="4"/>
  <c r="V64" i="4"/>
  <c r="A66" i="4"/>
  <c r="O66" i="4" l="1"/>
  <c r="Q66" i="4" s="1"/>
  <c r="T66" i="4"/>
  <c r="U65" i="4"/>
  <c r="V65" i="4"/>
  <c r="A67" i="4"/>
  <c r="P66" i="4" l="1"/>
  <c r="O67" i="4"/>
  <c r="Q67" i="4" s="1"/>
  <c r="T67" i="4"/>
  <c r="U66" i="4"/>
  <c r="V66" i="4"/>
  <c r="A68" i="4"/>
  <c r="P67" i="4" l="1"/>
  <c r="O68" i="4"/>
  <c r="P68" i="4" s="1"/>
  <c r="T68" i="4"/>
  <c r="U67" i="4"/>
  <c r="V67" i="4"/>
  <c r="A69" i="4"/>
  <c r="Q68" i="4" l="1"/>
  <c r="O69" i="4"/>
  <c r="P69" i="4" s="1"/>
  <c r="Q69" i="4" s="1"/>
  <c r="T69" i="4"/>
  <c r="U68" i="4"/>
  <c r="V68" i="4"/>
  <c r="A70" i="4"/>
  <c r="O70" i="4" l="1"/>
  <c r="P70" i="4" s="1"/>
  <c r="T70" i="4"/>
  <c r="U69" i="4"/>
  <c r="V69" i="4"/>
  <c r="A71" i="4"/>
  <c r="Q70" i="4" l="1"/>
  <c r="O71" i="4"/>
  <c r="Q71" i="4" s="1"/>
  <c r="T71" i="4"/>
  <c r="U70" i="4"/>
  <c r="V70" i="4"/>
  <c r="A72" i="4"/>
  <c r="P71" i="4" l="1"/>
  <c r="O72" i="4"/>
  <c r="Q72" i="4" s="1"/>
  <c r="T72" i="4"/>
  <c r="U71" i="4"/>
  <c r="V71" i="4"/>
  <c r="A73" i="4"/>
  <c r="P72" i="4" l="1"/>
  <c r="O73" i="4"/>
  <c r="Q73" i="4" s="1"/>
  <c r="T73" i="4"/>
  <c r="U72" i="4"/>
  <c r="V72" i="4"/>
  <c r="A74" i="4"/>
  <c r="P73" i="4" l="1"/>
  <c r="T74" i="4"/>
  <c r="O74" i="4"/>
  <c r="U73" i="4"/>
  <c r="V73" i="4"/>
  <c r="A75" i="4"/>
  <c r="T75" i="4" l="1"/>
  <c r="O75" i="4"/>
  <c r="Q74" i="4"/>
  <c r="P74" i="4"/>
  <c r="U74" i="4"/>
  <c r="V74" i="4"/>
  <c r="A76" i="4"/>
  <c r="T76" i="4" l="1"/>
  <c r="O76" i="4"/>
  <c r="Q75" i="4"/>
  <c r="P75" i="4"/>
  <c r="U75" i="4"/>
  <c r="V75" i="4"/>
  <c r="A77" i="4"/>
  <c r="A78" i="4" l="1"/>
  <c r="T77" i="4"/>
  <c r="O77" i="4"/>
  <c r="Q76" i="4"/>
  <c r="P76" i="4"/>
  <c r="U76" i="4"/>
  <c r="V76" i="4"/>
  <c r="Q77" i="4" l="1"/>
  <c r="P77" i="4"/>
  <c r="U77" i="4"/>
  <c r="V77" i="4"/>
  <c r="A79" i="4"/>
  <c r="T78" i="4"/>
  <c r="O78" i="4"/>
  <c r="P78" i="4" s="1"/>
  <c r="Q78" i="4" s="1"/>
  <c r="U78" i="4" l="1"/>
  <c r="V78" i="4"/>
  <c r="A80" i="4"/>
  <c r="T79" i="4"/>
  <c r="O79" i="4"/>
  <c r="P79" i="4" s="1"/>
  <c r="Q79" i="4" s="1"/>
  <c r="U79" i="4" l="1"/>
  <c r="V79" i="4"/>
  <c r="A81" i="4"/>
  <c r="T80" i="4"/>
  <c r="O80" i="4"/>
  <c r="P80" i="4" s="1"/>
  <c r="Q80" i="4" s="1"/>
  <c r="U80" i="4" l="1"/>
  <c r="V80" i="4"/>
  <c r="A82" i="4"/>
  <c r="T81" i="4"/>
  <c r="O81" i="4"/>
  <c r="P81" i="4" s="1"/>
  <c r="Q81" i="4" s="1"/>
  <c r="U81" i="4" l="1"/>
  <c r="V81" i="4"/>
  <c r="A83" i="4"/>
  <c r="T82" i="4"/>
  <c r="O82" i="4"/>
  <c r="P82" i="4" s="1"/>
  <c r="Q82" i="4" s="1"/>
  <c r="U82" i="4" l="1"/>
  <c r="V82" i="4"/>
  <c r="A84" i="4"/>
  <c r="T83" i="4"/>
  <c r="O83" i="4"/>
  <c r="P83" i="4" s="1"/>
  <c r="Q83" i="4" s="1"/>
  <c r="U83" i="4" l="1"/>
  <c r="V83" i="4"/>
  <c r="A85" i="4"/>
  <c r="T84" i="4"/>
  <c r="O84" i="4"/>
  <c r="P84" i="4" s="1"/>
  <c r="Q84" i="4" s="1"/>
  <c r="U84" i="4" l="1"/>
  <c r="V84" i="4"/>
  <c r="A86" i="4"/>
  <c r="T85" i="4"/>
  <c r="O85" i="4"/>
  <c r="P85" i="4" s="1"/>
  <c r="Q85" i="4" s="1"/>
  <c r="U85" i="4" l="1"/>
  <c r="V85" i="4"/>
  <c r="A87" i="4"/>
  <c r="T86" i="4"/>
  <c r="O86" i="4"/>
  <c r="C12" i="5"/>
  <c r="D11" i="4"/>
  <c r="Q86" i="4" l="1"/>
  <c r="P86" i="4"/>
  <c r="U86" i="4"/>
  <c r="V86" i="4"/>
  <c r="A88" i="4"/>
  <c r="T87" i="4"/>
  <c r="O87" i="4"/>
  <c r="M12" i="4"/>
  <c r="Q87" i="4" l="1"/>
  <c r="P87" i="4"/>
  <c r="U87" i="4"/>
  <c r="V87" i="4"/>
  <c r="A89" i="4"/>
  <c r="T88" i="4"/>
  <c r="O88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59" i="4"/>
  <c r="K67" i="4"/>
  <c r="K50" i="4"/>
  <c r="K71" i="4"/>
  <c r="K63" i="4"/>
  <c r="K55" i="4"/>
  <c r="K42" i="4"/>
  <c r="K73" i="4"/>
  <c r="K69" i="4"/>
  <c r="K65" i="4"/>
  <c r="K61" i="4"/>
  <c r="K57" i="4"/>
  <c r="K53" i="4"/>
  <c r="K46" i="4"/>
  <c r="K37" i="4"/>
  <c r="K29" i="4"/>
  <c r="K21" i="4"/>
  <c r="K72" i="4"/>
  <c r="K70" i="4"/>
  <c r="K68" i="4"/>
  <c r="K66" i="4"/>
  <c r="K64" i="4"/>
  <c r="K62" i="4"/>
  <c r="K60" i="4"/>
  <c r="K58" i="4"/>
  <c r="K56" i="4"/>
  <c r="K54" i="4"/>
  <c r="K52" i="4"/>
  <c r="K48" i="4"/>
  <c r="K44" i="4"/>
  <c r="K40" i="4"/>
  <c r="K33" i="4"/>
  <c r="K25" i="4"/>
  <c r="K17" i="4"/>
  <c r="K51" i="4"/>
  <c r="K49" i="4"/>
  <c r="K47" i="4"/>
  <c r="K45" i="4"/>
  <c r="K43" i="4"/>
  <c r="K41" i="4"/>
  <c r="K39" i="4"/>
  <c r="K35" i="4"/>
  <c r="K31" i="4"/>
  <c r="K27" i="4"/>
  <c r="K23" i="4"/>
  <c r="K19" i="4"/>
  <c r="K15" i="4"/>
  <c r="K38" i="4"/>
  <c r="K36" i="4"/>
  <c r="K34" i="4"/>
  <c r="K32" i="4"/>
  <c r="K30" i="4"/>
  <c r="K28" i="4"/>
  <c r="K26" i="4"/>
  <c r="K24" i="4"/>
  <c r="K22" i="4"/>
  <c r="K20" i="4"/>
  <c r="K18" i="4"/>
  <c r="K16" i="4"/>
  <c r="Q88" i="4" l="1"/>
  <c r="P88" i="4"/>
  <c r="U88" i="4"/>
  <c r="V88" i="4"/>
  <c r="A90" i="4"/>
  <c r="T89" i="4"/>
  <c r="O89" i="4"/>
  <c r="L16" i="4"/>
  <c r="M16" i="4" s="1"/>
  <c r="L18" i="4"/>
  <c r="M18" i="4" s="1"/>
  <c r="L20" i="4"/>
  <c r="M20" i="4" s="1"/>
  <c r="L22" i="4"/>
  <c r="M22" i="4" s="1"/>
  <c r="L24" i="4"/>
  <c r="M24" i="4" s="1"/>
  <c r="L26" i="4"/>
  <c r="M26" i="4" s="1"/>
  <c r="L28" i="4"/>
  <c r="M28" i="4" s="1"/>
  <c r="L30" i="4"/>
  <c r="M30" i="4" s="1"/>
  <c r="L32" i="4"/>
  <c r="M32" i="4" s="1"/>
  <c r="L36" i="4"/>
  <c r="M36" i="4" s="1"/>
  <c r="L15" i="4"/>
  <c r="M15" i="4" s="1"/>
  <c r="L23" i="4"/>
  <c r="M23" i="4" s="1"/>
  <c r="L31" i="4"/>
  <c r="M31" i="4" s="1"/>
  <c r="L39" i="4"/>
  <c r="M39" i="4" s="1"/>
  <c r="L51" i="4"/>
  <c r="M51" i="4" s="1"/>
  <c r="L17" i="4"/>
  <c r="M17" i="4" s="1"/>
  <c r="L25" i="4"/>
  <c r="M25" i="4" s="1"/>
  <c r="L33" i="4"/>
  <c r="M33" i="4" s="1"/>
  <c r="L40" i="4"/>
  <c r="M40" i="4" s="1"/>
  <c r="L48" i="4"/>
  <c r="M48" i="4" s="1"/>
  <c r="L52" i="4"/>
  <c r="M52" i="4" s="1"/>
  <c r="L54" i="4"/>
  <c r="M54" i="4" s="1"/>
  <c r="L56" i="4"/>
  <c r="M56" i="4" s="1"/>
  <c r="L58" i="4"/>
  <c r="M58" i="4" s="1"/>
  <c r="L60" i="4"/>
  <c r="M60" i="4" s="1"/>
  <c r="L62" i="4"/>
  <c r="M62" i="4" s="1"/>
  <c r="L64" i="4"/>
  <c r="M64" i="4" s="1"/>
  <c r="L66" i="4"/>
  <c r="M66" i="4" s="1"/>
  <c r="L68" i="4"/>
  <c r="M68" i="4" s="1"/>
  <c r="L70" i="4"/>
  <c r="M70" i="4" s="1"/>
  <c r="L72" i="4"/>
  <c r="M72" i="4" s="1"/>
  <c r="L21" i="4"/>
  <c r="M21" i="4" s="1"/>
  <c r="L29" i="4"/>
  <c r="M29" i="4" s="1"/>
  <c r="L37" i="4"/>
  <c r="M37" i="4" s="1"/>
  <c r="L53" i="4"/>
  <c r="M53" i="4" s="1"/>
  <c r="L61" i="4"/>
  <c r="M61" i="4" s="1"/>
  <c r="L69" i="4"/>
  <c r="M69" i="4" s="1"/>
  <c r="L42" i="4"/>
  <c r="M42" i="4" s="1"/>
  <c r="L63" i="4"/>
  <c r="M63" i="4" s="1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46" i="4"/>
  <c r="L67" i="4"/>
  <c r="L55" i="4"/>
  <c r="L50" i="4"/>
  <c r="L38" i="4"/>
  <c r="L59" i="4"/>
  <c r="L73" i="4"/>
  <c r="L44" i="4"/>
  <c r="L49" i="4"/>
  <c r="L57" i="4"/>
  <c r="L65" i="4"/>
  <c r="L71" i="4"/>
  <c r="L41" i="4"/>
  <c r="L47" i="4"/>
  <c r="L43" i="4"/>
  <c r="L34" i="4"/>
  <c r="L19" i="4"/>
  <c r="L27" i="4"/>
  <c r="L35" i="4"/>
  <c r="L45" i="4"/>
  <c r="Q89" i="4" l="1"/>
  <c r="P89" i="4"/>
  <c r="U89" i="4"/>
  <c r="V89" i="4"/>
  <c r="A91" i="4"/>
  <c r="T90" i="4"/>
  <c r="O90" i="4"/>
  <c r="K90" i="4"/>
  <c r="L90" i="4" s="1"/>
  <c r="M90" i="4" s="1"/>
  <c r="M45" i="4"/>
  <c r="M35" i="4"/>
  <c r="M27" i="4"/>
  <c r="M19" i="4"/>
  <c r="M34" i="4"/>
  <c r="M43" i="4"/>
  <c r="M47" i="4"/>
  <c r="M41" i="4"/>
  <c r="M71" i="4"/>
  <c r="M65" i="4"/>
  <c r="M57" i="4"/>
  <c r="M49" i="4"/>
  <c r="M44" i="4"/>
  <c r="M73" i="4"/>
  <c r="M59" i="4"/>
  <c r="M38" i="4"/>
  <c r="M50" i="4"/>
  <c r="M55" i="4"/>
  <c r="M67" i="4"/>
  <c r="M46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C9" i="5"/>
  <c r="C8" i="5"/>
  <c r="A1" i="5"/>
  <c r="Q90" i="4" l="1"/>
  <c r="P90" i="4"/>
  <c r="U90" i="4"/>
  <c r="V90" i="4"/>
  <c r="T91" i="4"/>
  <c r="O91" i="4"/>
  <c r="A92" i="4"/>
  <c r="K91" i="4"/>
  <c r="I12" i="4"/>
  <c r="L91" i="4" l="1"/>
  <c r="M91" i="4" s="1"/>
  <c r="O92" i="4"/>
  <c r="T92" i="4"/>
  <c r="A93" i="4"/>
  <c r="K92" i="4"/>
  <c r="Q91" i="4"/>
  <c r="P91" i="4"/>
  <c r="U91" i="4"/>
  <c r="V91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15" i="4"/>
  <c r="G18" i="4"/>
  <c r="G19" i="4"/>
  <c r="G17" i="4"/>
  <c r="G16" i="4"/>
  <c r="D12" i="4"/>
  <c r="L92" i="4" l="1"/>
  <c r="M92" i="4" s="1"/>
  <c r="O93" i="4"/>
  <c r="T93" i="4"/>
  <c r="A94" i="4"/>
  <c r="K93" i="4"/>
  <c r="U92" i="4"/>
  <c r="V92" i="4"/>
  <c r="Q92" i="4"/>
  <c r="P92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I74" i="4"/>
  <c r="H74" i="4"/>
  <c r="I75" i="4"/>
  <c r="H75" i="4"/>
  <c r="I76" i="4"/>
  <c r="H76" i="4"/>
  <c r="I77" i="4"/>
  <c r="H77" i="4"/>
  <c r="H78" i="4"/>
  <c r="I78" i="4" s="1"/>
  <c r="H79" i="4"/>
  <c r="I79" i="4" s="1"/>
  <c r="H80" i="4"/>
  <c r="I80" i="4" s="1"/>
  <c r="H81" i="4"/>
  <c r="I81" i="4" s="1"/>
  <c r="H82" i="4"/>
  <c r="I82" i="4" s="1"/>
  <c r="H83" i="4"/>
  <c r="I83" i="4" s="1"/>
  <c r="H84" i="4"/>
  <c r="I84" i="4" s="1"/>
  <c r="H85" i="4"/>
  <c r="I85" i="4" s="1"/>
  <c r="I86" i="4"/>
  <c r="H86" i="4"/>
  <c r="I87" i="4"/>
  <c r="H87" i="4"/>
  <c r="I88" i="4"/>
  <c r="H88" i="4"/>
  <c r="I89" i="4"/>
  <c r="H89" i="4"/>
  <c r="I90" i="4"/>
  <c r="H90" i="4"/>
  <c r="I91" i="4"/>
  <c r="H91" i="4"/>
  <c r="I92" i="4"/>
  <c r="H92" i="4"/>
  <c r="I93" i="4"/>
  <c r="H93" i="4"/>
  <c r="B16" i="4"/>
  <c r="B18" i="4"/>
  <c r="B20" i="4"/>
  <c r="B15" i="4"/>
  <c r="B19" i="4"/>
  <c r="B17" i="4"/>
  <c r="H17" i="4"/>
  <c r="I17" i="4" s="1"/>
  <c r="H19" i="4"/>
  <c r="I19" i="4" s="1"/>
  <c r="H16" i="4"/>
  <c r="I16" i="4" s="1"/>
  <c r="H18" i="4"/>
  <c r="I18" i="4" s="1"/>
  <c r="H15" i="4"/>
  <c r="I15" i="4" s="1"/>
  <c r="L93" i="4" l="1"/>
  <c r="M93" i="4" s="1"/>
  <c r="O94" i="4"/>
  <c r="T94" i="4"/>
  <c r="A95" i="4"/>
  <c r="K94" i="4"/>
  <c r="G94" i="4"/>
  <c r="U93" i="4"/>
  <c r="V93" i="4"/>
  <c r="Q93" i="4"/>
  <c r="P93" i="4"/>
  <c r="C74" i="4"/>
  <c r="D74" i="4" s="1"/>
  <c r="C75" i="4"/>
  <c r="D75" i="4" s="1"/>
  <c r="C76" i="4"/>
  <c r="D76" i="4" s="1"/>
  <c r="C77" i="4"/>
  <c r="D77" i="4" s="1"/>
  <c r="C78" i="4"/>
  <c r="D78" i="4" s="1"/>
  <c r="C79" i="4"/>
  <c r="D79" i="4" s="1"/>
  <c r="C80" i="4"/>
  <c r="D80" i="4" s="1"/>
  <c r="C81" i="4"/>
  <c r="D81" i="4" s="1"/>
  <c r="C82" i="4"/>
  <c r="D82" i="4" s="1"/>
  <c r="C83" i="4"/>
  <c r="D83" i="4" s="1"/>
  <c r="C84" i="4"/>
  <c r="D84" i="4" s="1"/>
  <c r="C85" i="4"/>
  <c r="D85" i="4" s="1"/>
  <c r="C86" i="4"/>
  <c r="D86" i="4" s="1"/>
  <c r="C87" i="4"/>
  <c r="D87" i="4" s="1"/>
  <c r="C88" i="4"/>
  <c r="D88" i="4" s="1"/>
  <c r="C89" i="4"/>
  <c r="D89" i="4" s="1"/>
  <c r="C90" i="4"/>
  <c r="D90" i="4" s="1"/>
  <c r="C91" i="4"/>
  <c r="D91" i="4" s="1"/>
  <c r="C92" i="4"/>
  <c r="D92" i="4" s="1"/>
  <c r="C93" i="4"/>
  <c r="D93" i="4" s="1"/>
  <c r="C94" i="4"/>
  <c r="D94" i="4" s="1"/>
  <c r="G20" i="4"/>
  <c r="C17" i="4"/>
  <c r="D17" i="4" s="1"/>
  <c r="C19" i="4"/>
  <c r="D19" i="4" s="1"/>
  <c r="C18" i="4"/>
  <c r="D18" i="4" s="1"/>
  <c r="C16" i="4"/>
  <c r="D16" i="4" s="1"/>
  <c r="C15" i="4"/>
  <c r="D15" i="4" s="1"/>
  <c r="C20" i="4"/>
  <c r="D20" i="4" s="1"/>
  <c r="I94" i="4" l="1"/>
  <c r="H94" i="4"/>
  <c r="L94" i="4"/>
  <c r="M94" i="4" s="1"/>
  <c r="O95" i="4"/>
  <c r="T95" i="4"/>
  <c r="A96" i="4"/>
  <c r="K95" i="4"/>
  <c r="L95" i="4" s="1"/>
  <c r="M95" i="4" s="1"/>
  <c r="U94" i="4"/>
  <c r="V94" i="4"/>
  <c r="Q94" i="4"/>
  <c r="P94" i="4"/>
  <c r="H20" i="4"/>
  <c r="I20" i="4" s="1"/>
  <c r="G21" i="4"/>
  <c r="B21" i="4"/>
  <c r="O96" i="4" l="1"/>
  <c r="T96" i="4"/>
  <c r="A97" i="4"/>
  <c r="K96" i="4"/>
  <c r="L96" i="4" s="1"/>
  <c r="M96" i="4" s="1"/>
  <c r="U95" i="4"/>
  <c r="V95" i="4"/>
  <c r="P95" i="4"/>
  <c r="Q95" i="4"/>
  <c r="H21" i="4"/>
  <c r="I21" i="4" s="1"/>
  <c r="C21" i="4"/>
  <c r="D21" i="4" s="1"/>
  <c r="G22" i="4"/>
  <c r="B22" i="4"/>
  <c r="O97" i="4" l="1"/>
  <c r="T97" i="4"/>
  <c r="A98" i="4"/>
  <c r="K97" i="4"/>
  <c r="L97" i="4" s="1"/>
  <c r="M97" i="4" s="1"/>
  <c r="U96" i="4"/>
  <c r="V96" i="4"/>
  <c r="P96" i="4"/>
  <c r="Q96" i="4"/>
  <c r="H22" i="4"/>
  <c r="I22" i="4" s="1"/>
  <c r="C22" i="4"/>
  <c r="D22" i="4" s="1"/>
  <c r="G23" i="4"/>
  <c r="B23" i="4"/>
  <c r="O98" i="4" l="1"/>
  <c r="T98" i="4"/>
  <c r="A99" i="4"/>
  <c r="K98" i="4"/>
  <c r="U97" i="4"/>
  <c r="V97" i="4"/>
  <c r="P97" i="4"/>
  <c r="Q97" i="4"/>
  <c r="H23" i="4"/>
  <c r="I23" i="4"/>
  <c r="C23" i="4"/>
  <c r="D23" i="4" s="1"/>
  <c r="G24" i="4"/>
  <c r="B24" i="4"/>
  <c r="L98" i="4" l="1"/>
  <c r="M98" i="4"/>
  <c r="O99" i="4"/>
  <c r="T99" i="4"/>
  <c r="A100" i="4"/>
  <c r="K99" i="4"/>
  <c r="L99" i="4" s="1"/>
  <c r="M99" i="4" s="1"/>
  <c r="U98" i="4"/>
  <c r="V98" i="4"/>
  <c r="P98" i="4"/>
  <c r="Q98" i="4"/>
  <c r="I24" i="4"/>
  <c r="H24" i="4"/>
  <c r="C24" i="4"/>
  <c r="D24" i="4" s="1"/>
  <c r="G25" i="4"/>
  <c r="B25" i="4"/>
  <c r="O100" i="4" l="1"/>
  <c r="T100" i="4"/>
  <c r="K100" i="4"/>
  <c r="U99" i="4"/>
  <c r="V99" i="4"/>
  <c r="P99" i="4"/>
  <c r="Q99" i="4"/>
  <c r="H25" i="4"/>
  <c r="I25" i="4"/>
  <c r="C25" i="4"/>
  <c r="D25" i="4" s="1"/>
  <c r="G26" i="4"/>
  <c r="B26" i="4"/>
  <c r="L100" i="4" l="1"/>
  <c r="M100" i="4"/>
  <c r="U100" i="4"/>
  <c r="V100" i="4"/>
  <c r="P100" i="4"/>
  <c r="Q100" i="4"/>
  <c r="C26" i="4"/>
  <c r="D26" i="4" s="1"/>
  <c r="H26" i="4"/>
  <c r="I26" i="4"/>
  <c r="G27" i="4"/>
  <c r="B27" i="4"/>
  <c r="C27" i="4" l="1"/>
  <c r="D27" i="4" s="1"/>
  <c r="I27" i="4"/>
  <c r="H27" i="4"/>
  <c r="G28" i="4"/>
  <c r="B28" i="4"/>
  <c r="C28" i="4" l="1"/>
  <c r="D28" i="4" s="1"/>
  <c r="H28" i="4"/>
  <c r="I28" i="4"/>
  <c r="G29" i="4"/>
  <c r="B29" i="4"/>
  <c r="C29" i="4" l="1"/>
  <c r="D29" i="4" s="1"/>
  <c r="H29" i="4"/>
  <c r="I29" i="4"/>
  <c r="G30" i="4"/>
  <c r="B30" i="4"/>
  <c r="H30" i="4" l="1"/>
  <c r="I30" i="4"/>
  <c r="C30" i="4"/>
  <c r="D30" i="4" s="1"/>
  <c r="G31" i="4"/>
  <c r="B31" i="4"/>
  <c r="I31" i="4" l="1"/>
  <c r="H31" i="4"/>
  <c r="C31" i="4"/>
  <c r="D31" i="4" s="1"/>
  <c r="G32" i="4"/>
  <c r="B32" i="4"/>
  <c r="I32" i="4" l="1"/>
  <c r="H32" i="4"/>
  <c r="C32" i="4"/>
  <c r="D32" i="4" s="1"/>
  <c r="G33" i="4"/>
  <c r="B33" i="4"/>
  <c r="H33" i="4" l="1"/>
  <c r="I33" i="4"/>
  <c r="C33" i="4"/>
  <c r="D33" i="4" s="1"/>
  <c r="G34" i="4"/>
  <c r="B34" i="4"/>
  <c r="H34" i="4" l="1"/>
  <c r="I34" i="4"/>
  <c r="C34" i="4"/>
  <c r="D34" i="4" s="1"/>
  <c r="G35" i="4"/>
  <c r="B35" i="4"/>
  <c r="C35" i="4" l="1"/>
  <c r="D35" i="4" s="1"/>
  <c r="I35" i="4"/>
  <c r="H35" i="4"/>
  <c r="G36" i="4"/>
  <c r="B36" i="4"/>
  <c r="C36" i="4" l="1"/>
  <c r="D36" i="4" s="1"/>
  <c r="I36" i="4"/>
  <c r="H36" i="4"/>
  <c r="G37" i="4"/>
  <c r="B37" i="4"/>
  <c r="C37" i="4" l="1"/>
  <c r="D37" i="4" s="1"/>
  <c r="H37" i="4"/>
  <c r="I37" i="4"/>
  <c r="G38" i="4"/>
  <c r="B38" i="4"/>
  <c r="C38" i="4" l="1"/>
  <c r="D38" i="4" s="1"/>
  <c r="I38" i="4"/>
  <c r="H38" i="4"/>
  <c r="G39" i="4"/>
  <c r="B39" i="4"/>
  <c r="C39" i="4" l="1"/>
  <c r="D39" i="4" s="1"/>
  <c r="H39" i="4"/>
  <c r="I39" i="4"/>
  <c r="G40" i="4"/>
  <c r="B40" i="4"/>
  <c r="C40" i="4" l="1"/>
  <c r="D40" i="4" s="1"/>
  <c r="I40" i="4"/>
  <c r="H40" i="4"/>
  <c r="G41" i="4"/>
  <c r="B41" i="4"/>
  <c r="H41" i="4" l="1"/>
  <c r="I41" i="4"/>
  <c r="C41" i="4"/>
  <c r="D41" i="4" s="1"/>
  <c r="G42" i="4"/>
  <c r="B42" i="4"/>
  <c r="C42" i="4" l="1"/>
  <c r="D42" i="4" s="1"/>
  <c r="H42" i="4"/>
  <c r="I42" i="4"/>
  <c r="G43" i="4"/>
  <c r="B43" i="4"/>
  <c r="C43" i="4" l="1"/>
  <c r="D43" i="4" s="1"/>
  <c r="H43" i="4"/>
  <c r="I43" i="4"/>
  <c r="G44" i="4"/>
  <c r="B44" i="4"/>
  <c r="H44" i="4" l="1"/>
  <c r="I44" i="4"/>
  <c r="C44" i="4"/>
  <c r="D44" i="4" s="1"/>
  <c r="G45" i="4"/>
  <c r="B45" i="4"/>
  <c r="H45" i="4" l="1"/>
  <c r="I45" i="4"/>
  <c r="C45" i="4"/>
  <c r="D45" i="4" s="1"/>
  <c r="G46" i="4"/>
  <c r="B46" i="4"/>
  <c r="C46" i="4" l="1"/>
  <c r="D46" i="4" s="1"/>
  <c r="I46" i="4"/>
  <c r="H46" i="4"/>
  <c r="G47" i="4"/>
  <c r="B47" i="4"/>
  <c r="C47" i="4" l="1"/>
  <c r="D47" i="4" s="1"/>
  <c r="H47" i="4"/>
  <c r="I47" i="4"/>
  <c r="G48" i="4"/>
  <c r="B48" i="4"/>
  <c r="H48" i="4" l="1"/>
  <c r="I48" i="4"/>
  <c r="C48" i="4"/>
  <c r="D48" i="4" s="1"/>
  <c r="G49" i="4"/>
  <c r="B49" i="4"/>
  <c r="H49" i="4" l="1"/>
  <c r="I49" i="4"/>
  <c r="C49" i="4"/>
  <c r="D49" i="4" s="1"/>
  <c r="G50" i="4"/>
  <c r="B50" i="4"/>
  <c r="H50" i="4" l="1"/>
  <c r="I50" i="4"/>
  <c r="C50" i="4"/>
  <c r="D50" i="4" s="1"/>
  <c r="G51" i="4"/>
  <c r="B51" i="4"/>
  <c r="C51" i="4" l="1"/>
  <c r="D51" i="4" s="1"/>
  <c r="I51" i="4"/>
  <c r="H51" i="4"/>
  <c r="G52" i="4"/>
  <c r="B52" i="4"/>
  <c r="I52" i="4" l="1"/>
  <c r="H52" i="4"/>
  <c r="C52" i="4"/>
  <c r="D52" i="4" s="1"/>
  <c r="G53" i="4"/>
  <c r="B53" i="4"/>
  <c r="C53" i="4" l="1"/>
  <c r="D53" i="4" s="1"/>
  <c r="H53" i="4"/>
  <c r="I53" i="4"/>
  <c r="G54" i="4"/>
  <c r="B54" i="4"/>
  <c r="I54" i="4" l="1"/>
  <c r="H54" i="4"/>
  <c r="C54" i="4"/>
  <c r="D54" i="4" s="1"/>
  <c r="G55" i="4"/>
  <c r="B55" i="4"/>
  <c r="C55" i="4" l="1"/>
  <c r="D55" i="4" s="1"/>
  <c r="I55" i="4"/>
  <c r="H55" i="4"/>
  <c r="G56" i="4"/>
  <c r="B56" i="4"/>
  <c r="C56" i="4" l="1"/>
  <c r="D56" i="4" s="1"/>
  <c r="I56" i="4"/>
  <c r="H56" i="4"/>
  <c r="G57" i="4"/>
  <c r="B57" i="4"/>
  <c r="C57" i="4" l="1"/>
  <c r="D57" i="4" s="1"/>
  <c r="G58" i="4"/>
  <c r="B58" i="4"/>
  <c r="I57" i="4"/>
  <c r="H57" i="4"/>
  <c r="C58" i="4" l="1"/>
  <c r="D58" i="4" s="1"/>
  <c r="H58" i="4"/>
  <c r="I58" i="4"/>
  <c r="G59" i="4"/>
  <c r="B59" i="4"/>
  <c r="C59" i="4" l="1"/>
  <c r="D59" i="4" s="1"/>
  <c r="I59" i="4"/>
  <c r="H59" i="4"/>
  <c r="G60" i="4"/>
  <c r="B60" i="4"/>
  <c r="C60" i="4" l="1"/>
  <c r="D60" i="4" s="1"/>
  <c r="G61" i="4"/>
  <c r="B61" i="4"/>
  <c r="I60" i="4"/>
  <c r="H60" i="4"/>
  <c r="C61" i="4" l="1"/>
  <c r="D61" i="4" s="1"/>
  <c r="H61" i="4"/>
  <c r="I61" i="4"/>
  <c r="G62" i="4"/>
  <c r="B62" i="4"/>
  <c r="C62" i="4" l="1"/>
  <c r="D62" i="4" s="1"/>
  <c r="I62" i="4"/>
  <c r="H62" i="4"/>
  <c r="G63" i="4"/>
  <c r="B63" i="4"/>
  <c r="C63" i="4" l="1"/>
  <c r="D63" i="4" s="1"/>
  <c r="G64" i="4"/>
  <c r="B64" i="4"/>
  <c r="H63" i="4"/>
  <c r="I63" i="4"/>
  <c r="H64" i="4" l="1"/>
  <c r="I64" i="4"/>
  <c r="C64" i="4"/>
  <c r="D64" i="4" s="1"/>
  <c r="G65" i="4"/>
  <c r="B65" i="4"/>
  <c r="C65" i="4" l="1"/>
  <c r="D65" i="4" s="1"/>
  <c r="H65" i="4"/>
  <c r="I65" i="4"/>
  <c r="G66" i="4"/>
  <c r="B66" i="4"/>
  <c r="C66" i="4" l="1"/>
  <c r="D66" i="4" s="1"/>
  <c r="I66" i="4"/>
  <c r="H66" i="4"/>
  <c r="G67" i="4"/>
  <c r="B67" i="4"/>
  <c r="C67" i="4" l="1"/>
  <c r="D67" i="4" s="1"/>
  <c r="H67" i="4"/>
  <c r="I67" i="4"/>
  <c r="G68" i="4"/>
  <c r="B68" i="4"/>
  <c r="C68" i="4" l="1"/>
  <c r="D68" i="4" s="1"/>
  <c r="G69" i="4"/>
  <c r="B69" i="4"/>
  <c r="H68" i="4"/>
  <c r="I68" i="4"/>
  <c r="H69" i="4" l="1"/>
  <c r="I69" i="4"/>
  <c r="C69" i="4"/>
  <c r="D69" i="4" s="1"/>
  <c r="G70" i="4"/>
  <c r="B70" i="4"/>
  <c r="C70" i="4" l="1"/>
  <c r="D70" i="4" s="1"/>
  <c r="H70" i="4"/>
  <c r="I70" i="4"/>
  <c r="G71" i="4"/>
  <c r="B71" i="4"/>
  <c r="C71" i="4" l="1"/>
  <c r="D71" i="4" s="1"/>
  <c r="G72" i="4"/>
  <c r="B72" i="4"/>
  <c r="H71" i="4"/>
  <c r="I71" i="4"/>
  <c r="C72" i="4" l="1"/>
  <c r="D72" i="4" s="1"/>
  <c r="H72" i="4"/>
  <c r="I72" i="4"/>
  <c r="G73" i="4"/>
  <c r="B73" i="4"/>
  <c r="H73" i="4" l="1"/>
  <c r="I73" i="4"/>
  <c r="C73" i="4"/>
  <c r="D73" i="4" s="1"/>
  <c r="G95" i="4" l="1"/>
  <c r="B95" i="4"/>
  <c r="C95" i="4" l="1"/>
  <c r="D95" i="4" s="1"/>
  <c r="I95" i="4"/>
  <c r="H95" i="4"/>
  <c r="G96" i="4"/>
  <c r="B96" i="4"/>
  <c r="C96" i="4" l="1"/>
  <c r="D96" i="4" s="1"/>
  <c r="G97" i="4"/>
  <c r="B97" i="4"/>
  <c r="I96" i="4"/>
  <c r="H96" i="4"/>
  <c r="C97" i="4" l="1"/>
  <c r="D97" i="4" s="1"/>
  <c r="H97" i="4"/>
  <c r="I97" i="4"/>
  <c r="G98" i="4"/>
  <c r="B98" i="4"/>
  <c r="C98" i="4" l="1"/>
  <c r="D98" i="4" s="1"/>
  <c r="I98" i="4"/>
  <c r="H98" i="4"/>
  <c r="G99" i="4"/>
  <c r="B99" i="4"/>
  <c r="C99" i="4" l="1"/>
  <c r="D99" i="4" s="1"/>
  <c r="I99" i="4"/>
  <c r="H99" i="4"/>
  <c r="G100" i="4"/>
  <c r="B100" i="4"/>
  <c r="I100" i="4" l="1"/>
  <c r="H100" i="4"/>
  <c r="C100" i="4"/>
  <c r="D100" i="4" s="1"/>
</calcChain>
</file>

<file path=xl/sharedStrings.xml><?xml version="1.0" encoding="utf-8"?>
<sst xmlns="http://schemas.openxmlformats.org/spreadsheetml/2006/main" count="734" uniqueCount="358">
  <si>
    <t>Tarief</t>
  </si>
  <si>
    <t>41A22</t>
  </si>
  <si>
    <t>41A23</t>
  </si>
  <si>
    <t>41A24</t>
  </si>
  <si>
    <t>41A15</t>
  </si>
  <si>
    <t>41A16</t>
  </si>
  <si>
    <t>Minuten</t>
  </si>
  <si>
    <t>51A00</t>
  </si>
  <si>
    <t>51A01</t>
  </si>
  <si>
    <t>Eenheid</t>
  </si>
  <si>
    <t>Product_id</t>
  </si>
  <si>
    <t>Opmerking</t>
  </si>
  <si>
    <t>45A65</t>
  </si>
  <si>
    <t>46A01</t>
  </si>
  <si>
    <t>43A12</t>
  </si>
  <si>
    <t>Etmaal</t>
  </si>
  <si>
    <t>Dagdeel</t>
  </si>
  <si>
    <t>VAR_lijst_producten</t>
  </si>
  <si>
    <t>Deze lijst laat enkel de productnamen zien van de producten uit het geselecteerde perceel</t>
  </si>
  <si>
    <t>Geselecteerde perceel:</t>
  </si>
  <si>
    <t>Aantal hits</t>
  </si>
  <si>
    <t>Rij</t>
  </si>
  <si>
    <t>row nr in tarieven producten</t>
  </si>
  <si>
    <t>Block calculation</t>
  </si>
  <si>
    <t>Product naam</t>
  </si>
  <si>
    <t>Tab</t>
  </si>
  <si>
    <t>Omschrijving</t>
  </si>
  <si>
    <t>Link</t>
  </si>
  <si>
    <t>Index</t>
  </si>
  <si>
    <t>Inhoudsopgave</t>
  </si>
  <si>
    <t>Jaar van tarievenlijst</t>
  </si>
  <si>
    <t>Disclaimer:</t>
  </si>
  <si>
    <t>Aantal weken</t>
  </si>
  <si>
    <t>Product</t>
  </si>
  <si>
    <t>Vul onderstaand formulier in en kies vervolgens sla het op als PDF.</t>
  </si>
  <si>
    <t>Bestand --&gt; opslaan als --&gt; bestandstype PDF</t>
  </si>
  <si>
    <t>Hulp kolommen t.b.v. selectielijst producten per formulier</t>
  </si>
  <si>
    <t>Tarievenlijst</t>
  </si>
  <si>
    <t>BSN</t>
  </si>
  <si>
    <t xml:space="preserve">Aan de tarieven uit dit format en het totaalbedrag wat berekend wordt kunt u geen rechten ontlenen. </t>
  </si>
  <si>
    <t>Voor het exacte totaalbedrag dient u te rekenen met de tarieven uit uw tarievenlijst.</t>
  </si>
  <si>
    <t>De tarievenlijst met alle producten</t>
  </si>
  <si>
    <t>Versie</t>
  </si>
  <si>
    <t>Datum</t>
  </si>
  <si>
    <t>43A09</t>
  </si>
  <si>
    <t>-</t>
  </si>
  <si>
    <t>Formulier ophoging</t>
  </si>
  <si>
    <t>Aanbieder naam</t>
  </si>
  <si>
    <t>Segment</t>
  </si>
  <si>
    <t>ggz regulier/ generalistisch (basis ggz)</t>
  </si>
  <si>
    <t>Begeleiding Basis</t>
  </si>
  <si>
    <t>Begeleiding regulier</t>
  </si>
  <si>
    <t>Begeleiding specialistisch</t>
  </si>
  <si>
    <t>Behandeling J&amp;O</t>
  </si>
  <si>
    <t>Behandeling VG</t>
  </si>
  <si>
    <t>Basisdiagnostiek</t>
  </si>
  <si>
    <t>GGZ Specialistisch</t>
  </si>
  <si>
    <t>Specialistische diagnostiek</t>
  </si>
  <si>
    <t>Logeren extra intensief</t>
  </si>
  <si>
    <t>Logeren intensief</t>
  </si>
  <si>
    <t>Logeren Regulier</t>
  </si>
  <si>
    <t>Dagbehandeling regulier</t>
  </si>
  <si>
    <t>Dagbesteding intensief</t>
  </si>
  <si>
    <t>Persoonlijke verzorging</t>
  </si>
  <si>
    <t>Dagbehandeling intensief (J&amp;O)</t>
  </si>
  <si>
    <t>Dagbehandeling Specialistisch (GGZ)</t>
  </si>
  <si>
    <t>Naschoolse dagbesteding</t>
  </si>
  <si>
    <t>Gezinshuis - intensief</t>
  </si>
  <si>
    <t>Gezinshuis - regulier</t>
  </si>
  <si>
    <t>Pleegzorg toeslag intensief</t>
  </si>
  <si>
    <t>HIC - GGZ</t>
  </si>
  <si>
    <t>Verblijf met behandeling</t>
  </si>
  <si>
    <t>Verblijf met behandeling - 3 milieu</t>
  </si>
  <si>
    <t>Verblijf met behandeling - intensief</t>
  </si>
  <si>
    <t>Wonen met begeleiding intensief</t>
  </si>
  <si>
    <t>Wonen met begeleiding - licht</t>
  </si>
  <si>
    <t>Wonen met begeleiding - regulier</t>
  </si>
  <si>
    <t>Ervaringsdeskundige</t>
  </si>
  <si>
    <t>Gezinsbehandeling</t>
  </si>
  <si>
    <t>Toeslag crisis ambulant</t>
  </si>
  <si>
    <t>Toeslag crisis bij Verblijf met behandeling</t>
  </si>
  <si>
    <t>Toeslag crisis bij Wonen</t>
  </si>
  <si>
    <t>Toeslag crisis pleegzorg</t>
  </si>
  <si>
    <t>Dienstverlening consult en advies HBO</t>
  </si>
  <si>
    <t>Dienstverlening consult en advies WO</t>
  </si>
  <si>
    <t>Dienstverlening consult en advies WO+</t>
  </si>
  <si>
    <t>JoS: Begeleiding Basis</t>
  </si>
  <si>
    <t>JoS: Begeleiding regulier</t>
  </si>
  <si>
    <t>JoS: Begeleiding specialistisch</t>
  </si>
  <si>
    <t>JoS: GGZ regulier/ generalistisch (basis GGZ)</t>
  </si>
  <si>
    <t>JoS: Persoonlijke verzorging</t>
  </si>
  <si>
    <t>JoS: Specialistische diagnostiek</t>
  </si>
  <si>
    <t>Vaktherapie</t>
  </si>
  <si>
    <t>Curatieve zorg door Kinderarts</t>
  </si>
  <si>
    <t>Medicatieveiligheid (verpleegkundig specialist)</t>
  </si>
  <si>
    <t>Forensische GGZ</t>
  </si>
  <si>
    <t>Categorie 51: a-specifieke toewijzing Generalistische basis-ggz / vaktherapie</t>
  </si>
  <si>
    <t>Categorie 41: a-specifieke toewijzing dagbehandeling / dagbesteding</t>
  </si>
  <si>
    <t>Categorie 54: A-specifieke toewijzing Jeugd GGZ</t>
  </si>
  <si>
    <t>Categorie 45: a-specifieke toewijzing jeugdhulp ambulant</t>
  </si>
  <si>
    <t>Categorie 53: A-specifieke toewijzing Kindergeneeskunde</t>
  </si>
  <si>
    <t>Categorie 40: A-specifieke toewijzing persoonlijke verzorging</t>
  </si>
  <si>
    <t>Categorie 50: Jeugdhulp op school</t>
  </si>
  <si>
    <t>40A11</t>
  </si>
  <si>
    <t>41A12</t>
  </si>
  <si>
    <t>43A37</t>
  </si>
  <si>
    <t>43A35</t>
  </si>
  <si>
    <t>43A67</t>
  </si>
  <si>
    <t>44A34</t>
  </si>
  <si>
    <t>44A33</t>
  </si>
  <si>
    <t>44A32</t>
  </si>
  <si>
    <t>44A30</t>
  </si>
  <si>
    <t>44A31</t>
  </si>
  <si>
    <t>44A29</t>
  </si>
  <si>
    <t>44A27</t>
  </si>
  <si>
    <t>44A28</t>
  </si>
  <si>
    <t>45A04</t>
  </si>
  <si>
    <t>45A70</t>
  </si>
  <si>
    <t>45A48</t>
  </si>
  <si>
    <t>45A76</t>
  </si>
  <si>
    <t>45A63</t>
  </si>
  <si>
    <t>45A56</t>
  </si>
  <si>
    <t>45A06</t>
  </si>
  <si>
    <t>46A08</t>
  </si>
  <si>
    <t>46A07</t>
  </si>
  <si>
    <t>46A02</t>
  </si>
  <si>
    <t>50CA1</t>
  </si>
  <si>
    <t>50CA2</t>
  </si>
  <si>
    <t>50CA3</t>
  </si>
  <si>
    <t>50JH2</t>
  </si>
  <si>
    <t>50JH3</t>
  </si>
  <si>
    <t>50JH4</t>
  </si>
  <si>
    <t>50JH6</t>
  </si>
  <si>
    <t>50JH1</t>
  </si>
  <si>
    <t>50JH5</t>
  </si>
  <si>
    <t>53A01</t>
  </si>
  <si>
    <t>53A02</t>
  </si>
  <si>
    <t>Stuks(output)</t>
  </si>
  <si>
    <t>specifiek</t>
  </si>
  <si>
    <t>a-specifiek</t>
  </si>
  <si>
    <t>4 Specialistisch Veel Voorkomend</t>
  </si>
  <si>
    <t>3a Dagbesteding / Dagbehandeling</t>
  </si>
  <si>
    <t>2 Wonen</t>
  </si>
  <si>
    <t>1 Hoogspecialistische Jeugdhulp</t>
  </si>
  <si>
    <t>Alle</t>
  </si>
  <si>
    <t>7. jeugdhulp op school</t>
  </si>
  <si>
    <t>7. EED</t>
  </si>
  <si>
    <t>Categorie 54: A-specifieke toewijzing Jeugd GGZ (hoogspecialistisch / forensisch)</t>
  </si>
  <si>
    <t xml:space="preserve">Hieronder is de tarievenlijst opgenomen met de verschillende producten. </t>
  </si>
  <si>
    <t>In enkele gevallen is het mogelijk dat een a-specifiek product 2x is opgenomen met een afwijkend budget indien het gaat om specifieke producten.</t>
  </si>
  <si>
    <t>Producten die gedeclareerd worden onder een A-specifieke toewijzing</t>
  </si>
  <si>
    <t>Tarief "niet-instelling"</t>
  </si>
  <si>
    <t>Tarief regulier</t>
  </si>
  <si>
    <t>Pleegzorg regulier</t>
  </si>
  <si>
    <t>VAR_lijst_producten_aspecifiek</t>
  </si>
  <si>
    <t>Ophogingsformulier geselecteerd product A-specifiek</t>
  </si>
  <si>
    <t>Ophogingsformulier geselecteerd product Specifiek</t>
  </si>
  <si>
    <t>product meenemen in selectie?</t>
  </si>
  <si>
    <t>lookup value voor var_lijst_producten_aspecifiek</t>
  </si>
  <si>
    <t>lookup value voor var_lijst_producten_specifiek</t>
  </si>
  <si>
    <t>lookup value voor var_lijst_producten_vervolgkeuze</t>
  </si>
  <si>
    <t>VAR_lijst_producten_totaal</t>
  </si>
  <si>
    <t>VAR_lijst_producten_aspecifiek_vervolgkeuze</t>
  </si>
  <si>
    <t>VAR_lijst_producten_specifiek</t>
  </si>
  <si>
    <t>Ophogingsformulier geselecteerd product A-specifiek vervolgkeuze</t>
  </si>
  <si>
    <t>var_geselecteerd_aspecifiek_product_categorie</t>
  </si>
  <si>
    <t>geselecteerd aspecifiek product</t>
  </si>
  <si>
    <t>Tarief categorie</t>
  </si>
  <si>
    <t>tabellen en parameters</t>
  </si>
  <si>
    <t>instelling</t>
  </si>
  <si>
    <t>niet_instelling</t>
  </si>
  <si>
    <t>var_list_tarief_categorie</t>
  </si>
  <si>
    <t xml:space="preserve"> Totaal Inzet</t>
  </si>
  <si>
    <t>categorie</t>
  </si>
  <si>
    <t>code</t>
  </si>
  <si>
    <t>Totaal bedrag</t>
  </si>
  <si>
    <t>Reken methode</t>
  </si>
  <si>
    <t>Aantal eenheden</t>
  </si>
  <si>
    <t>Totaal aantal eenheden</t>
  </si>
  <si>
    <t>var_list_rekenmethode</t>
  </si>
  <si>
    <t>totaal</t>
  </si>
  <si>
    <t>per week</t>
  </si>
  <si>
    <t>Totaal aanvraag ophoging</t>
  </si>
  <si>
    <t>Saldo</t>
  </si>
  <si>
    <t>+</t>
  </si>
  <si>
    <t>Berekening totale inzet op de toewijzing en de benodigde ophoging.</t>
  </si>
  <si>
    <t>Voor de berekening kan gekozen worden voor een berekening over de totale periode of voor een berekening per week.</t>
  </si>
  <si>
    <t>Bij de berekening per week moet ook het aantal weken ingevuld worden.</t>
  </si>
  <si>
    <t>Startdatum</t>
  </si>
  <si>
    <t>Einddatum</t>
  </si>
  <si>
    <t>Producten die gedeclareerd worden onder een Specifieke toewijzing</t>
  </si>
  <si>
    <t>Het reguliere a-specifieke budget</t>
  </si>
  <si>
    <t>Uitzondering wanneer een aanbieder is gecontracteerd voor het product Hoogspecialistische sGGZ behandeling of Forensische GGZ ontvangt deze een aangepast a-specifiek budget.</t>
  </si>
  <si>
    <t>Voor het aanvragen en declareren van consult en advies is een aparte handleiding beschikbaar.</t>
  </si>
  <si>
    <t>Hulptabellen_tbv_product_select</t>
  </si>
  <si>
    <t>onderstaande tabellen bevatten automatische selectielijsten die gefilterd worden o.b.v. de input in de formulieren.</t>
  </si>
  <si>
    <t>var_list_toewijzingsmethodiek</t>
  </si>
  <si>
    <t>Indien specifiek werkt dit door in de vervolgkeuzelijst waardoor je alle producten kan selecteren.</t>
  </si>
  <si>
    <t>Indien er een a-specifiek product geselecteerd wordt bevat de vervolgkeuze lijst alleen producten die onder de a-specifieke toewijzings gedeclareerd kunnen worden.</t>
  </si>
  <si>
    <t>Dit tabblad bevat enkele hulptabellen die gebruikt worden in de keuzelijsten.</t>
  </si>
  <si>
    <t>Parameters</t>
  </si>
  <si>
    <t>Tabellen</t>
  </si>
  <si>
    <t>Aantal weken o.b.v. start en einddatum</t>
  </si>
  <si>
    <t>De lijst is opgebouwd uit 2 delen. Het 1e deel bevat de producten die onder een a-specifieke toewijzing gedeclareerd kunnen worden. Het 2e deel bevat producten die specifiek toegewezen moeten worden.</t>
  </si>
  <si>
    <t>Toewijzings-methodiek</t>
  </si>
  <si>
    <t>Product code</t>
  </si>
  <si>
    <t>Product categorie</t>
  </si>
  <si>
    <t>.</t>
  </si>
  <si>
    <t>Formulier inzet OA</t>
  </si>
  <si>
    <t>Formulier voor het aanvragen een niet gecontracteerde onderaannemer.</t>
  </si>
  <si>
    <t>Formulier voor het aanvragen van een ophoging van het budget van een toewijzing.</t>
  </si>
  <si>
    <t>Inzet niet gecontracteerde OA</t>
  </si>
  <si>
    <t>OA001</t>
  </si>
  <si>
    <t>Formulier aanvraag inzet 
niet gecontracteerde onderaannemer</t>
  </si>
  <si>
    <r>
      <t>Onderwerp: ‘</t>
    </r>
    <r>
      <rPr>
        <b/>
        <sz val="10"/>
        <color theme="1"/>
        <rFont val="Calibri"/>
        <family val="2"/>
        <scheme val="minor"/>
      </rPr>
      <t>Aanvraag  inzet niet gecontracteerde onderaannemer'</t>
    </r>
  </si>
  <si>
    <r>
      <t>Mail dit formulier naar: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3366FF"/>
        <rFont val="Calibri"/>
        <family val="2"/>
        <scheme val="minor"/>
      </rPr>
      <t>inkoop@jeugdzhz.nl</t>
    </r>
  </si>
  <si>
    <t>Naam onderaannemer</t>
  </si>
  <si>
    <t>Omschrijving product</t>
  </si>
  <si>
    <r>
      <t>Onderwerp: ‘</t>
    </r>
    <r>
      <rPr>
        <b/>
        <sz val="10"/>
        <color theme="1"/>
        <rFont val="Calibri"/>
        <family val="2"/>
        <scheme val="minor"/>
      </rPr>
      <t>Aanvraag ophoging budget'</t>
    </r>
  </si>
  <si>
    <t>Specifiek of A-Specifieke toewijzing</t>
  </si>
  <si>
    <t>Normenkader</t>
  </si>
  <si>
    <t>Aanbieder</t>
  </si>
  <si>
    <t>Naam aanvrager</t>
  </si>
  <si>
    <t>Jeugdige</t>
  </si>
  <si>
    <t>Is er sprake van overschrijding van het normenkader?</t>
  </si>
  <si>
    <t>var_list_ja_nee</t>
  </si>
  <si>
    <t>ja</t>
  </si>
  <si>
    <t>nee</t>
  </si>
  <si>
    <t>Vul de gele cellen in het formulier in per blok.</t>
  </si>
  <si>
    <t>[formulier ophoging]</t>
  </si>
  <si>
    <t>Verantwoording totaalbedrag inzet onderaannemer</t>
  </si>
  <si>
    <t>Instructie formulier aanvraag inzet niet-gecontracteerde onderaannemer</t>
  </si>
  <si>
    <t>Dit formulier is bedoeld voor het aanvragen van de inzet van een niet-gecontracteerde onderaannemer</t>
  </si>
  <si>
    <t>Dien het verzoek in op het bovengenoemde emailadres.</t>
  </si>
  <si>
    <t>Levereenheid</t>
  </si>
  <si>
    <t>Euro's</t>
  </si>
  <si>
    <t>Na akkoord kan u een verzoek om toewijzing doen voor onderstaand product:</t>
  </si>
  <si>
    <t>Met vermelding van de start en einddatum die u in dit formulier opgeeft.</t>
  </si>
  <si>
    <t>Met vermelding van het berekende totaalbedrag die u in dit formulier opgeeft.</t>
  </si>
  <si>
    <t>Product:</t>
  </si>
  <si>
    <t>Vervolgens kan u de gemaakte kosten namens de onderaannemer per maand declareren.</t>
  </si>
  <si>
    <t>Toewijzingsnummer</t>
  </si>
  <si>
    <t xml:space="preserve">Na akkoord wordt het totaalbedrag uit dit formulier opgevoerd worden in MO-platform zodat u kunt declareren. </t>
  </si>
  <si>
    <t>A-specifiek product</t>
  </si>
  <si>
    <t>Gegevens huidige toewijzing</t>
  </si>
  <si>
    <t>Dit formulier is bedoeld voor het aanvragen van een ophoging voor een a-specifieke toewijzing.</t>
  </si>
  <si>
    <t>Houdt hierbij rekening dat het aantal weken niet meer is dan de looptijd van de toewijzing.</t>
  </si>
  <si>
    <t>Instructie formulier ophoging budget A-specifieke toewijzing</t>
  </si>
  <si>
    <t>Formulier aanvraag ophoging budget A-specifieke toewijzing</t>
  </si>
  <si>
    <t>Gegevens onderaannemer</t>
  </si>
  <si>
    <t>Startdatum jeugdhulp OA</t>
  </si>
  <si>
    <t>Einddatum jeugdhulp OA</t>
  </si>
  <si>
    <t>Afspraak m.b.t. overschrijding</t>
  </si>
  <si>
    <t>Ophoging in stuks (t.b.v. clientadministratie SOJ)</t>
  </si>
  <si>
    <t>st.</t>
  </si>
  <si>
    <t>Optioneel: Uitgebreide toelichting</t>
  </si>
  <si>
    <t>Vul hier de uitgebreide toelichting in indien de ruimte in het veld van de korte toelichting niet toereikend is.</t>
  </si>
  <si>
    <t>Dagbesteding regulier (tarief vanaf 1.10.2022)</t>
  </si>
  <si>
    <t>43A68</t>
  </si>
  <si>
    <t>43A69</t>
  </si>
  <si>
    <t>Multi-dimensionele Familie Therapie (MDFT)</t>
  </si>
  <si>
    <t>45A79</t>
  </si>
  <si>
    <t>Jeugdzorg Plus</t>
  </si>
  <si>
    <t>Jeugdzorg Plus groep 6 kinderen</t>
  </si>
  <si>
    <t>Jeugdzorg Plus groep 3 kinderen</t>
  </si>
  <si>
    <t>Jeugdzorg Plus ambulant</t>
  </si>
  <si>
    <t>43A13</t>
  </si>
  <si>
    <t>24 uur behandelgroep (groepsgr. 7)</t>
  </si>
  <si>
    <t>43S08</t>
  </si>
  <si>
    <t>IKB Hechting Pluryn</t>
  </si>
  <si>
    <t>43S07</t>
  </si>
  <si>
    <t>IKB ASS Pluryn</t>
  </si>
  <si>
    <t>43S06</t>
  </si>
  <si>
    <t>Logeren Harmonicavoorziening</t>
  </si>
  <si>
    <t>44ASV</t>
  </si>
  <si>
    <t>Kleinschalige woonvoorziening VIC woning</t>
  </si>
  <si>
    <t>44A15</t>
  </si>
  <si>
    <t>Wonen met begeleiding - extra intensief</t>
  </si>
  <si>
    <t>44A14</t>
  </si>
  <si>
    <t>Naam Gemeente / Lokaal Team</t>
  </si>
  <si>
    <t>Naam contactpersoon (verwijzer)</t>
  </si>
  <si>
    <t>E-mail adres contactpersoon (verwijzer)</t>
  </si>
  <si>
    <t>Een formulier voor het aanvragen van een toewijzing voor een jeugdige zonder BSN</t>
  </si>
  <si>
    <t>Formulier aanvraag toewijzing voor een jeugdige zonder BSN</t>
  </si>
  <si>
    <t>Benodigde informatie om de jeugdige op te voeren</t>
  </si>
  <si>
    <t>Onbekend</t>
  </si>
  <si>
    <t>Geboortenaam</t>
  </si>
  <si>
    <t>Voorvoegsel</t>
  </si>
  <si>
    <t>Voornamen</t>
  </si>
  <si>
    <t>Geslacht</t>
  </si>
  <si>
    <t>Geboortedatum</t>
  </si>
  <si>
    <t>Postcode woonadres</t>
  </si>
  <si>
    <t>Huisnummer woonadres</t>
  </si>
  <si>
    <t>var_list_Man_Vrouw</t>
  </si>
  <si>
    <t>M</t>
  </si>
  <si>
    <t>V</t>
  </si>
  <si>
    <t>var_list_verwijzer</t>
  </si>
  <si>
    <t>verwijzer</t>
  </si>
  <si>
    <t>via welke verwijzer is de hulp ingezet</t>
  </si>
  <si>
    <t>Naam verwijzer</t>
  </si>
  <si>
    <t>Tel nummer verwijzer</t>
  </si>
  <si>
    <t>mail adres verwijzer</t>
  </si>
  <si>
    <t>Startdatum toewijzing</t>
  </si>
  <si>
    <t>einddatum toewijzing</t>
  </si>
  <si>
    <t>01 Gemeente</t>
  </si>
  <si>
    <t>02 Huisarts</t>
  </si>
  <si>
    <t>03 Jeugdarts</t>
  </si>
  <si>
    <t>04 Gecertificeerde instelling</t>
  </si>
  <si>
    <t>05 Medisch specialist</t>
  </si>
  <si>
    <t>06 Zelfverwijzer/geen verwijzer</t>
  </si>
  <si>
    <t>08 Rechter, Officier van Justitie, functionaris Justitiële jeugdinrichting</t>
  </si>
  <si>
    <t>Instructie formulier aanvragen toewijzingen voor jeugdige zonder BSN.</t>
  </si>
  <si>
    <t>Gegevens voor aanvraag toewijzing</t>
  </si>
  <si>
    <t>Clientadministratie van de SOJ neemt dit verzoek vervolgens in behandeling.</t>
  </si>
  <si>
    <t>Contactpersoon aanbieder</t>
  </si>
  <si>
    <t>Tel nummer contactpersoon</t>
  </si>
  <si>
    <t>Mail adres contactpersoon</t>
  </si>
  <si>
    <t>Gegevens contactpersoon aanbieder</t>
  </si>
  <si>
    <t>Verantwoordelijke gemeente</t>
  </si>
  <si>
    <t>var_list_gemeenten</t>
  </si>
  <si>
    <t>Alblasserdam</t>
  </si>
  <si>
    <t>Dordrecht</t>
  </si>
  <si>
    <t>Hardinxveld-Giessendam</t>
  </si>
  <si>
    <t>Hendrik-Ido-Ambacht</t>
  </si>
  <si>
    <t>Papendrecht</t>
  </si>
  <si>
    <t>Sliedrecht</t>
  </si>
  <si>
    <t>Zwijndrecht</t>
  </si>
  <si>
    <t>Gorinchem</t>
  </si>
  <si>
    <t>Hoeksche Waard</t>
  </si>
  <si>
    <t>Molenlanden</t>
  </si>
  <si>
    <t>Vijfheerenlanden</t>
  </si>
  <si>
    <t>gemeente</t>
  </si>
  <si>
    <t>gemeente_en_code</t>
  </si>
  <si>
    <t>Aanvraag Specifieke producten (indien van toepassing)</t>
  </si>
  <si>
    <t>Aanvraag A-Specifieke producten (indien van toepassing)</t>
  </si>
  <si>
    <t>Huidig Budget</t>
  </si>
  <si>
    <r>
      <t>Onderwerp: ‘</t>
    </r>
    <r>
      <rPr>
        <b/>
        <sz val="10"/>
        <color theme="1"/>
        <rFont val="Calibri"/>
        <family val="2"/>
        <scheme val="minor"/>
      </rPr>
      <t>Aanvraag toewijzing jeugdige zonder BSN'</t>
    </r>
  </si>
  <si>
    <t>Hieronder geeft u alleen aan welke categorie u wilt inzetten voor de A-specifieke diensten. De A-specifieke diensten hoeven niet aparte benoemd te worden.</t>
  </si>
  <si>
    <t>Hieronder geeft u aan welk Specifieke diensten u wenst in te zetten.</t>
  </si>
  <si>
    <t>Dit formulier is bedoeld voor het aanvragen van een toewijzing voor een jeugdige zonder BSN.</t>
  </si>
  <si>
    <t>VAR_lijst_producten_die_specifiek_worden_toegewezen</t>
  </si>
  <si>
    <t>Lijst met alle diensten die 'specifiek worden toegewezen'.</t>
  </si>
  <si>
    <t>lookup value voor VAR_lijst_producten_die_specifiek_worden_toegewezen</t>
  </si>
  <si>
    <t/>
  </si>
  <si>
    <t>Pleegzorg deeltijd</t>
  </si>
  <si>
    <t>43A99</t>
  </si>
  <si>
    <t>Ophogingen die wij te laat ontvangen worden niet meer in behandeling genomen.</t>
  </si>
  <si>
    <t>GGZ specialistisch midden</t>
  </si>
  <si>
    <t>GGZ hoogspecialistisch</t>
  </si>
  <si>
    <t>Verblijf met behandeling - 3 milieu VG</t>
  </si>
  <si>
    <t>44A06</t>
  </si>
  <si>
    <t>ED Diagnostiek en Behandeling</t>
  </si>
  <si>
    <t xml:space="preserve">Conform het Standaard Administratie Protocol heeft u tot één maand na de einddatum van de </t>
  </si>
  <si>
    <t xml:space="preserve">huidige toewijzing de tijd om de ophoging middels dit format aan te vragen. </t>
  </si>
  <si>
    <r>
      <t>Mail dit formulier naar: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clientadministratie@jeugdzhz.nl</t>
    </r>
  </si>
  <si>
    <t>Jeugdige_zonder_BSN</t>
  </si>
  <si>
    <t>Initialen jeugdige</t>
  </si>
  <si>
    <t>BSN (laatste 3 cijfers)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</si>
</sst>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indexed="12"/>
      <name val="Verdana"/>
      <family val="2"/>
    </font>
    <font>
      <b/>
      <sz val="16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color rgb="FF9C6500"/>
      <name val="Calibri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3366FF"/>
      <name val="Calibri"/>
      <family val="2"/>
      <scheme val="minor"/>
    </font>
    <font>
      <i/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Arial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theme="1"/>
      <name val="Verdana"/>
      <family val="2"/>
    </font>
    <font>
      <sz val="10"/>
      <color rgb="FF3F3F3F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70C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rgb="FF3697D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double">
        <color rgb="FFB2B2B2"/>
      </bottom>
      <diagonal/>
    </border>
    <border>
      <left style="thin">
        <color rgb="FFB2B2B2"/>
      </left>
      <right/>
      <top style="thin">
        <color rgb="FFB2B2B2"/>
      </top>
      <bottom style="double">
        <color rgb="FFB2B2B2"/>
      </bottom>
      <diagonal/>
    </border>
    <border>
      <left/>
      <right/>
      <top style="thin">
        <color rgb="FFB2B2B2"/>
      </top>
      <bottom style="double">
        <color rgb="FFB2B2B2"/>
      </bottom>
      <diagonal/>
    </border>
    <border>
      <left/>
      <right style="thin">
        <color rgb="FFB2B2B2"/>
      </right>
      <top style="thin">
        <color rgb="FFB2B2B2"/>
      </top>
      <bottom style="double">
        <color rgb="FFB2B2B2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/>
      <top/>
      <bottom style="thin">
        <color theme="0" tint="-0.14990691854609822"/>
      </bottom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/>
      <top style="thin">
        <color theme="0" tint="-0.1498764000366222"/>
      </top>
      <bottom style="thin">
        <color theme="0" tint="-0.1498764000366222"/>
      </bottom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/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/>
      <right/>
      <top style="thin">
        <color theme="0" tint="-0.1498764000366222"/>
      </top>
      <bottom/>
      <diagonal/>
    </border>
    <border>
      <left style="thin">
        <color theme="0" tint="-0.14990691854609822"/>
      </left>
      <right/>
      <top style="thin">
        <color theme="0" tint="-0.1498764000366222"/>
      </top>
      <bottom/>
      <diagonal/>
    </border>
    <border>
      <left/>
      <right style="thin">
        <color theme="0" tint="-0.1498764000366222"/>
      </right>
      <top style="thin">
        <color theme="0" tint="-0.1498764000366222"/>
      </top>
      <bottom/>
      <diagonal/>
    </border>
    <border>
      <left/>
      <right/>
      <top style="thin">
        <color theme="0" tint="-0.1498458815271462"/>
      </top>
      <bottom/>
      <diagonal/>
    </border>
    <border>
      <left/>
      <right style="thin">
        <color theme="0" tint="-0.1498458815271462"/>
      </right>
      <top style="thin">
        <color theme="0" tint="-0.1498458815271462"/>
      </top>
      <bottom/>
      <diagonal/>
    </border>
    <border>
      <left/>
      <right style="thin">
        <color theme="0" tint="-0.1498458815271462"/>
      </right>
      <top/>
      <bottom/>
      <diagonal/>
    </border>
    <border>
      <left/>
      <right/>
      <top/>
      <bottom style="thin">
        <color theme="0" tint="-0.1498458815271462"/>
      </bottom>
      <diagonal/>
    </border>
    <border>
      <left/>
      <right style="thin">
        <color theme="0" tint="-0.1498458815271462"/>
      </right>
      <top/>
      <bottom style="thin">
        <color theme="0" tint="-0.149845881527146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 style="thin">
        <color theme="0" tint="-0.1498764000366222"/>
      </left>
      <right/>
      <top style="thin">
        <color theme="0" tint="-0.1498764000366222"/>
      </top>
      <bottom/>
      <diagonal/>
    </border>
    <border>
      <left style="thin">
        <color theme="0" tint="-0.14987640003662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/>
      <top/>
      <bottom style="thin">
        <color theme="0" tint="-0.1498764000366222"/>
      </bottom>
      <diagonal/>
    </border>
    <border>
      <left/>
      <right/>
      <top/>
      <bottom style="thin">
        <color theme="0" tint="-0.1498764000366222"/>
      </bottom>
      <diagonal/>
    </border>
    <border>
      <left/>
      <right style="thin">
        <color theme="0" tint="-0.1498764000366222"/>
      </right>
      <top/>
      <bottom style="thin">
        <color theme="0" tint="-0.1498764000366222"/>
      </bottom>
      <diagonal/>
    </border>
    <border>
      <left/>
      <right/>
      <top style="thin">
        <color rgb="FF3697D2"/>
      </top>
      <bottom/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1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2" borderId="5" applyNumberFormat="0" applyAlignment="0" applyProtection="0"/>
    <xf numFmtId="0" fontId="3" fillId="3" borderId="6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2" fillId="4" borderId="0" applyNumberFormat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3" borderId="6" xfId="4" applyFont="1"/>
    <xf numFmtId="0" fontId="0" fillId="0" borderId="0" xfId="0" applyAlignment="1">
      <alignment vertical="top" wrapText="1"/>
    </xf>
    <xf numFmtId="0" fontId="0" fillId="0" borderId="7" xfId="0" applyBorder="1"/>
    <xf numFmtId="0" fontId="6" fillId="0" borderId="7" xfId="0" applyFont="1" applyBorder="1"/>
    <xf numFmtId="0" fontId="5" fillId="2" borderId="5" xfId="3" applyFont="1"/>
    <xf numFmtId="0" fontId="5" fillId="2" borderId="5" xfId="3" applyFont="1" applyAlignment="1">
      <alignment horizontal="center"/>
    </xf>
    <xf numFmtId="0" fontId="7" fillId="0" borderId="9" xfId="5" applyBorder="1" applyAlignment="1" applyProtection="1">
      <alignment horizontal="centerContinuous" vertical="center" wrapText="1"/>
    </xf>
    <xf numFmtId="0" fontId="8" fillId="0" borderId="9" xfId="0" applyFont="1" applyBorder="1" applyAlignment="1">
      <alignment horizontal="centerContinuous" vertical="center"/>
    </xf>
    <xf numFmtId="0" fontId="9" fillId="0" borderId="0" xfId="0" applyFont="1" applyAlignment="1">
      <alignment horizontal="center"/>
    </xf>
    <xf numFmtId="0" fontId="10" fillId="0" borderId="9" xfId="0" applyFont="1" applyBorder="1" applyAlignment="1">
      <alignment horizontal="left" vertical="top"/>
    </xf>
    <xf numFmtId="0" fontId="7" fillId="0" borderId="10" xfId="5" applyBorder="1" applyAlignment="1" applyProtection="1">
      <alignment horizontal="left" vertical="top"/>
    </xf>
    <xf numFmtId="0" fontId="7" fillId="0" borderId="10" xfId="5" applyNumberFormat="1" applyBorder="1" applyAlignment="1" applyProtection="1">
      <alignment vertical="top"/>
    </xf>
    <xf numFmtId="0" fontId="9" fillId="0" borderId="10" xfId="0" applyFont="1" applyBorder="1" applyAlignment="1">
      <alignment vertical="top" wrapText="1"/>
    </xf>
    <xf numFmtId="0" fontId="8" fillId="0" borderId="11" xfId="0" applyFont="1" applyBorder="1" applyAlignment="1">
      <alignment horizontal="centerContinuous" vertical="center"/>
    </xf>
    <xf numFmtId="0" fontId="2" fillId="0" borderId="0" xfId="1"/>
    <xf numFmtId="0" fontId="5" fillId="2" borderId="14" xfId="3" applyFont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6" fillId="0" borderId="0" xfId="0" applyFont="1"/>
    <xf numFmtId="14" fontId="5" fillId="2" borderId="5" xfId="3" applyNumberFormat="1" applyFont="1" applyAlignment="1">
      <alignment horizontal="right"/>
    </xf>
    <xf numFmtId="0" fontId="0" fillId="0" borderId="12" xfId="0" applyBorder="1" applyAlignment="1">
      <alignment horizontal="centerContinuous" wrapText="1"/>
    </xf>
    <xf numFmtId="0" fontId="0" fillId="0" borderId="8" xfId="0" applyBorder="1" applyAlignment="1">
      <alignment horizontal="centerContinuous" vertical="top" wrapText="1"/>
    </xf>
    <xf numFmtId="0" fontId="0" fillId="0" borderId="4" xfId="0" applyBorder="1" applyAlignment="1">
      <alignment horizontal="centerContinuous" vertical="top" wrapText="1"/>
    </xf>
    <xf numFmtId="0" fontId="0" fillId="0" borderId="0" xfId="0" applyAlignment="1">
      <alignment horizontal="centerContinuous" vertical="top" wrapText="1"/>
    </xf>
    <xf numFmtId="0" fontId="14" fillId="5" borderId="0" xfId="0" applyFont="1" applyFill="1" applyAlignment="1">
      <alignment horizontal="left" vertical="top" wrapText="1"/>
    </xf>
    <xf numFmtId="0" fontId="4" fillId="2" borderId="5" xfId="3"/>
    <xf numFmtId="0" fontId="15" fillId="0" borderId="0" xfId="1" applyFont="1"/>
    <xf numFmtId="0" fontId="15" fillId="0" borderId="28" xfId="1" applyFont="1" applyBorder="1"/>
    <xf numFmtId="0" fontId="14" fillId="0" borderId="0" xfId="0" applyFont="1"/>
    <xf numFmtId="0" fontId="15" fillId="0" borderId="32" xfId="1" applyFont="1" applyBorder="1"/>
    <xf numFmtId="0" fontId="14" fillId="0" borderId="15" xfId="0" applyFont="1" applyBorder="1"/>
    <xf numFmtId="0" fontId="15" fillId="0" borderId="16" xfId="1" applyFont="1" applyBorder="1"/>
    <xf numFmtId="0" fontId="15" fillId="0" borderId="15" xfId="1" applyFont="1" applyBorder="1"/>
    <xf numFmtId="0" fontId="14" fillId="0" borderId="19" xfId="0" applyFont="1" applyBorder="1"/>
    <xf numFmtId="0" fontId="15" fillId="0" borderId="20" xfId="1" applyFont="1" applyBorder="1"/>
    <xf numFmtId="0" fontId="15" fillId="0" borderId="21" xfId="1" applyFont="1" applyBorder="1"/>
    <xf numFmtId="0" fontId="18" fillId="0" borderId="0" xfId="1" applyFont="1"/>
    <xf numFmtId="44" fontId="15" fillId="0" borderId="0" xfId="2" applyFont="1" applyFill="1" applyBorder="1"/>
    <xf numFmtId="44" fontId="15" fillId="0" borderId="0" xfId="1" applyNumberFormat="1" applyFont="1"/>
    <xf numFmtId="0" fontId="19" fillId="0" borderId="0" xfId="1" applyFont="1"/>
    <xf numFmtId="0" fontId="20" fillId="0" borderId="11" xfId="0" applyFont="1" applyBorder="1" applyAlignment="1">
      <alignment horizontal="centerContinuous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Continuous" wrapText="1"/>
    </xf>
    <xf numFmtId="0" fontId="21" fillId="0" borderId="0" xfId="1" applyFont="1"/>
    <xf numFmtId="0" fontId="13" fillId="0" borderId="9" xfId="0" applyFont="1" applyBorder="1" applyAlignment="1">
      <alignment horizontal="centerContinuous" vertical="center"/>
    </xf>
    <xf numFmtId="0" fontId="11" fillId="0" borderId="0" xfId="1" applyFont="1"/>
    <xf numFmtId="0" fontId="23" fillId="0" borderId="32" xfId="1" applyFont="1" applyBorder="1"/>
    <xf numFmtId="0" fontId="23" fillId="0" borderId="0" xfId="1" applyFont="1"/>
    <xf numFmtId="0" fontId="0" fillId="3" borderId="33" xfId="4" applyFont="1" applyBorder="1" applyAlignment="1">
      <alignment vertical="top" wrapText="1"/>
    </xf>
    <xf numFmtId="0" fontId="24" fillId="0" borderId="0" xfId="0" applyFont="1"/>
    <xf numFmtId="0" fontId="9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Continuous" vertical="center" wrapText="1"/>
    </xf>
    <xf numFmtId="0" fontId="14" fillId="0" borderId="34" xfId="0" applyFont="1" applyBorder="1" applyAlignment="1">
      <alignment horizontal="left"/>
    </xf>
    <xf numFmtId="0" fontId="15" fillId="0" borderId="35" xfId="1" applyFont="1" applyBorder="1" applyAlignment="1">
      <alignment horizontal="left"/>
    </xf>
    <xf numFmtId="0" fontId="14" fillId="0" borderId="0" xfId="1" applyFont="1"/>
    <xf numFmtId="0" fontId="27" fillId="0" borderId="0" xfId="0" applyFont="1" applyAlignment="1">
      <alignment vertical="center"/>
    </xf>
    <xf numFmtId="0" fontId="15" fillId="0" borderId="39" xfId="1" applyFont="1" applyBorder="1"/>
    <xf numFmtId="0" fontId="2" fillId="0" borderId="39" xfId="1" applyBorder="1"/>
    <xf numFmtId="0" fontId="2" fillId="0" borderId="40" xfId="1" applyBorder="1"/>
    <xf numFmtId="0" fontId="8" fillId="0" borderId="11" xfId="0" applyFont="1" applyBorder="1" applyAlignment="1">
      <alignment horizontal="left" vertical="center"/>
    </xf>
    <xf numFmtId="43" fontId="22" fillId="0" borderId="0" xfId="9" applyFont="1" applyFill="1" applyBorder="1" applyAlignment="1">
      <alignment horizontal="center"/>
    </xf>
    <xf numFmtId="0" fontId="0" fillId="0" borderId="13" xfId="0" applyBorder="1" applyAlignment="1">
      <alignment vertical="top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44" fontId="0" fillId="0" borderId="13" xfId="0" applyNumberFormat="1" applyBorder="1" applyAlignment="1">
      <alignment vertical="top"/>
    </xf>
    <xf numFmtId="44" fontId="0" fillId="0" borderId="13" xfId="0" applyNumberFormat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44" fontId="0" fillId="0" borderId="0" xfId="0" applyNumberFormat="1" applyAlignment="1">
      <alignment wrapText="1"/>
    </xf>
    <xf numFmtId="0" fontId="8" fillId="0" borderId="9" xfId="0" applyFont="1" applyBorder="1" applyAlignment="1">
      <alignment horizontal="centerContinuous" vertical="center" wrapText="1"/>
    </xf>
    <xf numFmtId="0" fontId="0" fillId="0" borderId="13" xfId="0" applyBorder="1"/>
    <xf numFmtId="0" fontId="0" fillId="0" borderId="0" xfId="0" applyAlignment="1">
      <alignment wrapText="1"/>
    </xf>
    <xf numFmtId="44" fontId="0" fillId="0" borderId="13" xfId="0" applyNumberFormat="1" applyBorder="1"/>
    <xf numFmtId="0" fontId="9" fillId="0" borderId="10" xfId="0" applyFont="1" applyBorder="1" applyAlignment="1">
      <alignment horizontal="left" vertical="top"/>
    </xf>
    <xf numFmtId="0" fontId="14" fillId="0" borderId="46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39" xfId="0" applyFont="1" applyBorder="1" applyAlignment="1">
      <alignment vertical="top" wrapText="1"/>
    </xf>
    <xf numFmtId="0" fontId="14" fillId="0" borderId="37" xfId="0" applyFont="1" applyBorder="1" applyAlignment="1">
      <alignment vertical="top" wrapText="1"/>
    </xf>
    <xf numFmtId="0" fontId="14" fillId="0" borderId="36" xfId="0" applyFont="1" applyBorder="1" applyAlignment="1">
      <alignment vertical="top"/>
    </xf>
    <xf numFmtId="0" fontId="14" fillId="0" borderId="54" xfId="0" applyFont="1" applyBorder="1" applyAlignment="1">
      <alignment vertical="top"/>
    </xf>
    <xf numFmtId="0" fontId="14" fillId="0" borderId="55" xfId="0" applyFont="1" applyBorder="1" applyAlignment="1">
      <alignment vertical="top"/>
    </xf>
    <xf numFmtId="0" fontId="14" fillId="0" borderId="56" xfId="0" applyFont="1" applyBorder="1" applyAlignment="1">
      <alignment vertical="top"/>
    </xf>
    <xf numFmtId="0" fontId="19" fillId="0" borderId="0" xfId="0" applyFont="1" applyAlignment="1">
      <alignment vertical="center"/>
    </xf>
    <xf numFmtId="0" fontId="5" fillId="2" borderId="0" xfId="3" applyFont="1" applyBorder="1"/>
    <xf numFmtId="0" fontId="31" fillId="0" borderId="0" xfId="1" applyFont="1"/>
    <xf numFmtId="0" fontId="0" fillId="0" borderId="13" xfId="0" applyBorder="1" applyAlignment="1">
      <alignment vertical="top" wrapText="1"/>
    </xf>
    <xf numFmtId="0" fontId="28" fillId="0" borderId="6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43" fontId="22" fillId="0" borderId="23" xfId="9" applyFont="1" applyFill="1" applyBorder="1" applyAlignment="1">
      <alignment horizontal="center"/>
    </xf>
    <xf numFmtId="43" fontId="22" fillId="0" borderId="24" xfId="9" applyFont="1" applyFill="1" applyBorder="1" applyAlignment="1">
      <alignment horizontal="center"/>
    </xf>
    <xf numFmtId="43" fontId="22" fillId="0" borderId="22" xfId="9" applyFont="1" applyFill="1" applyBorder="1" applyAlignment="1">
      <alignment horizontal="center"/>
    </xf>
    <xf numFmtId="44" fontId="14" fillId="3" borderId="6" xfId="4" applyNumberFormat="1" applyFont="1" applyAlignment="1" applyProtection="1">
      <alignment horizontal="left" vertical="center"/>
      <protection locked="0"/>
    </xf>
    <xf numFmtId="0" fontId="15" fillId="3" borderId="15" xfId="4" applyFont="1" applyBorder="1" applyAlignment="1" applyProtection="1">
      <alignment horizontal="left"/>
      <protection locked="0"/>
    </xf>
    <xf numFmtId="0" fontId="15" fillId="3" borderId="16" xfId="4" applyFont="1" applyBorder="1" applyAlignment="1" applyProtection="1">
      <alignment horizontal="left"/>
      <protection locked="0"/>
    </xf>
    <xf numFmtId="0" fontId="15" fillId="3" borderId="17" xfId="4" applyFont="1" applyBorder="1" applyAlignment="1" applyProtection="1">
      <alignment horizontal="left"/>
      <protection locked="0"/>
    </xf>
    <xf numFmtId="44" fontId="14" fillId="3" borderId="15" xfId="4" applyNumberFormat="1" applyFont="1" applyBorder="1" applyAlignment="1" applyProtection="1">
      <alignment horizontal="left" vertical="center"/>
      <protection locked="0"/>
    </xf>
    <xf numFmtId="44" fontId="14" fillId="3" borderId="16" xfId="4" applyNumberFormat="1" applyFont="1" applyBorder="1" applyAlignment="1" applyProtection="1">
      <alignment horizontal="left" vertical="center"/>
      <protection locked="0"/>
    </xf>
    <xf numFmtId="44" fontId="14" fillId="3" borderId="17" xfId="4" applyNumberFormat="1" applyFont="1" applyBorder="1" applyAlignment="1" applyProtection="1">
      <alignment horizontal="left" vertical="center"/>
      <protection locked="0"/>
    </xf>
    <xf numFmtId="0" fontId="14" fillId="3" borderId="16" xfId="4" applyNumberFormat="1" applyFont="1" applyBorder="1" applyAlignment="1" applyProtection="1">
      <alignment horizontal="left" vertical="center"/>
      <protection locked="0"/>
    </xf>
    <xf numFmtId="0" fontId="14" fillId="3" borderId="17" xfId="4" applyNumberFormat="1" applyFont="1" applyBorder="1" applyAlignment="1" applyProtection="1">
      <alignment horizontal="left" vertical="center"/>
      <protection locked="0"/>
    </xf>
    <xf numFmtId="0" fontId="14" fillId="3" borderId="43" xfId="4" applyNumberFormat="1" applyFont="1" applyBorder="1" applyAlignment="1" applyProtection="1">
      <alignment horizontal="left" vertical="center"/>
      <protection locked="0"/>
    </xf>
    <xf numFmtId="0" fontId="14" fillId="3" borderId="44" xfId="4" applyNumberFormat="1" applyFont="1" applyBorder="1" applyAlignment="1" applyProtection="1">
      <alignment horizontal="left" vertical="center"/>
      <protection locked="0"/>
    </xf>
    <xf numFmtId="0" fontId="14" fillId="3" borderId="45" xfId="4" applyNumberFormat="1" applyFont="1" applyBorder="1" applyAlignment="1" applyProtection="1">
      <alignment horizontal="left" vertical="center"/>
      <protection locked="0"/>
    </xf>
    <xf numFmtId="0" fontId="14" fillId="0" borderId="36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0" fontId="14" fillId="0" borderId="54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top" wrapText="1"/>
    </xf>
    <xf numFmtId="1" fontId="14" fillId="7" borderId="16" xfId="4" applyNumberFormat="1" applyFont="1" applyFill="1" applyBorder="1" applyAlignment="1" applyProtection="1">
      <alignment horizontal="left" vertical="center"/>
    </xf>
    <xf numFmtId="1" fontId="14" fillId="7" borderId="17" xfId="4" applyNumberFormat="1" applyFont="1" applyFill="1" applyBorder="1" applyAlignment="1" applyProtection="1">
      <alignment horizontal="left" vertical="center"/>
    </xf>
    <xf numFmtId="0" fontId="15" fillId="3" borderId="49" xfId="4" applyFont="1" applyBorder="1" applyAlignment="1" applyProtection="1">
      <alignment horizontal="left" vertical="top" wrapText="1"/>
      <protection locked="0"/>
    </xf>
    <xf numFmtId="0" fontId="15" fillId="3" borderId="50" xfId="4" applyFont="1" applyBorder="1" applyAlignment="1" applyProtection="1">
      <alignment horizontal="left" vertical="top" wrapText="1"/>
      <protection locked="0"/>
    </xf>
    <xf numFmtId="0" fontId="15" fillId="3" borderId="0" xfId="4" applyFont="1" applyBorder="1" applyAlignment="1" applyProtection="1">
      <alignment horizontal="left" vertical="top" wrapText="1"/>
      <protection locked="0"/>
    </xf>
    <xf numFmtId="0" fontId="15" fillId="3" borderId="51" xfId="4" applyFont="1" applyBorder="1" applyAlignment="1" applyProtection="1">
      <alignment horizontal="left" vertical="top" wrapText="1"/>
      <protection locked="0"/>
    </xf>
    <xf numFmtId="0" fontId="15" fillId="3" borderId="52" xfId="4" applyFont="1" applyBorder="1" applyAlignment="1" applyProtection="1">
      <alignment horizontal="left" vertical="top" wrapText="1"/>
      <protection locked="0"/>
    </xf>
    <xf numFmtId="0" fontId="15" fillId="3" borderId="53" xfId="4" applyFont="1" applyBorder="1" applyAlignment="1" applyProtection="1">
      <alignment horizontal="left" vertical="top" wrapText="1"/>
      <protection locked="0"/>
    </xf>
    <xf numFmtId="0" fontId="14" fillId="0" borderId="55" xfId="0" applyFont="1" applyBorder="1" applyAlignment="1">
      <alignment horizontal="left" vertical="top" wrapText="1"/>
    </xf>
    <xf numFmtId="0" fontId="14" fillId="0" borderId="46" xfId="0" applyFont="1" applyBorder="1" applyAlignment="1">
      <alignment horizontal="left" vertical="top" wrapText="1"/>
    </xf>
    <xf numFmtId="0" fontId="14" fillId="0" borderId="48" xfId="0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57" xfId="0" applyFont="1" applyBorder="1" applyAlignment="1">
      <alignment horizontal="left" vertical="top" wrapText="1"/>
    </xf>
    <xf numFmtId="0" fontId="14" fillId="0" borderId="58" xfId="0" applyFont="1" applyBorder="1" applyAlignment="1">
      <alignment horizontal="left" vertical="top" wrapText="1"/>
    </xf>
    <xf numFmtId="0" fontId="14" fillId="0" borderId="59" xfId="0" applyFont="1" applyBorder="1" applyAlignment="1">
      <alignment horizontal="left" vertical="top" wrapText="1"/>
    </xf>
    <xf numFmtId="0" fontId="14" fillId="0" borderId="60" xfId="0" applyFont="1" applyBorder="1" applyAlignment="1">
      <alignment horizontal="left" vertical="top" wrapText="1"/>
    </xf>
    <xf numFmtId="14" fontId="14" fillId="3" borderId="16" xfId="4" applyNumberFormat="1" applyFont="1" applyBorder="1" applyAlignment="1" applyProtection="1">
      <alignment horizontal="left" vertical="center"/>
      <protection locked="0"/>
    </xf>
    <xf numFmtId="14" fontId="14" fillId="3" borderId="17" xfId="4" applyNumberFormat="1" applyFont="1" applyBorder="1" applyAlignment="1" applyProtection="1">
      <alignment horizontal="left" vertical="center"/>
      <protection locked="0"/>
    </xf>
    <xf numFmtId="0" fontId="15" fillId="3" borderId="19" xfId="4" applyFont="1" applyBorder="1" applyAlignment="1" applyProtection="1">
      <alignment horizontal="left"/>
      <protection locked="0"/>
    </xf>
    <xf numFmtId="0" fontId="15" fillId="3" borderId="20" xfId="4" applyFont="1" applyBorder="1" applyAlignment="1" applyProtection="1">
      <alignment horizontal="left"/>
      <protection locked="0"/>
    </xf>
    <xf numFmtId="0" fontId="15" fillId="3" borderId="21" xfId="4" applyFont="1" applyBorder="1" applyAlignment="1" applyProtection="1">
      <alignment horizontal="left"/>
      <protection locked="0"/>
    </xf>
    <xf numFmtId="0" fontId="15" fillId="0" borderId="18" xfId="1" applyFont="1" applyBorder="1" applyAlignment="1">
      <alignment horizontal="center" vertical="top" wrapText="1"/>
    </xf>
    <xf numFmtId="0" fontId="15" fillId="0" borderId="19" xfId="1" applyFont="1" applyBorder="1" applyAlignment="1">
      <alignment horizontal="center" vertical="top"/>
    </xf>
    <xf numFmtId="0" fontId="15" fillId="0" borderId="20" xfId="1" applyFont="1" applyBorder="1" applyAlignment="1">
      <alignment horizontal="center" vertical="top"/>
    </xf>
    <xf numFmtId="0" fontId="15" fillId="0" borderId="21" xfId="1" applyFont="1" applyBorder="1" applyAlignment="1">
      <alignment horizontal="center" vertical="top"/>
    </xf>
    <xf numFmtId="0" fontId="15" fillId="0" borderId="18" xfId="1" applyFont="1" applyBorder="1" applyAlignment="1">
      <alignment horizontal="center" vertical="top"/>
    </xf>
    <xf numFmtId="44" fontId="15" fillId="0" borderId="15" xfId="8" applyFont="1" applyBorder="1" applyAlignment="1">
      <alignment horizontal="left" vertical="top"/>
    </xf>
    <xf numFmtId="44" fontId="15" fillId="0" borderId="16" xfId="8" applyFont="1" applyBorder="1" applyAlignment="1">
      <alignment horizontal="left" vertical="top"/>
    </xf>
    <xf numFmtId="0" fontId="15" fillId="0" borderId="17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7" fillId="0" borderId="9" xfId="5" applyBorder="1" applyAlignment="1" applyProtection="1">
      <alignment horizontal="center" vertical="center" wrapText="1"/>
    </xf>
    <xf numFmtId="0" fontId="15" fillId="7" borderId="13" xfId="4" applyFont="1" applyFill="1" applyBorder="1" applyAlignment="1">
      <alignment horizontal="center" vertical="top"/>
    </xf>
    <xf numFmtId="0" fontId="22" fillId="7" borderId="15" xfId="4" applyFont="1" applyFill="1" applyBorder="1" applyAlignment="1">
      <alignment horizontal="center" vertical="top" wrapText="1"/>
    </xf>
    <xf numFmtId="0" fontId="22" fillId="7" borderId="16" xfId="4" applyFont="1" applyFill="1" applyBorder="1" applyAlignment="1">
      <alignment horizontal="center" vertical="top" wrapText="1"/>
    </xf>
    <xf numFmtId="0" fontId="22" fillId="7" borderId="17" xfId="4" applyFont="1" applyFill="1" applyBorder="1" applyAlignment="1">
      <alignment horizontal="center" vertical="top" wrapText="1"/>
    </xf>
    <xf numFmtId="44" fontId="22" fillId="7" borderId="13" xfId="8" applyFont="1" applyFill="1" applyBorder="1" applyAlignment="1">
      <alignment horizontal="center"/>
    </xf>
    <xf numFmtId="0" fontId="15" fillId="7" borderId="13" xfId="4" applyFont="1" applyFill="1" applyBorder="1" applyAlignment="1">
      <alignment horizontal="center" vertical="top" wrapText="1"/>
    </xf>
    <xf numFmtId="0" fontId="15" fillId="3" borderId="13" xfId="4" applyFont="1" applyBorder="1" applyAlignment="1" applyProtection="1">
      <alignment horizontal="center" vertical="top"/>
      <protection locked="0"/>
    </xf>
    <xf numFmtId="0" fontId="15" fillId="7" borderId="15" xfId="4" applyFont="1" applyFill="1" applyBorder="1" applyAlignment="1">
      <alignment horizontal="center" vertical="top" wrapText="1"/>
    </xf>
    <xf numFmtId="0" fontId="15" fillId="7" borderId="16" xfId="4" applyFont="1" applyFill="1" applyBorder="1" applyAlignment="1">
      <alignment horizontal="center" vertical="top" wrapText="1"/>
    </xf>
    <xf numFmtId="0" fontId="15" fillId="7" borderId="17" xfId="4" applyFont="1" applyFill="1" applyBorder="1" applyAlignment="1">
      <alignment horizontal="center" vertical="top" wrapText="1"/>
    </xf>
    <xf numFmtId="44" fontId="22" fillId="0" borderId="29" xfId="8" applyFont="1" applyFill="1" applyBorder="1" applyAlignment="1">
      <alignment horizontal="center"/>
    </xf>
    <xf numFmtId="44" fontId="22" fillId="0" borderId="30" xfId="8" applyFont="1" applyFill="1" applyBorder="1" applyAlignment="1">
      <alignment horizontal="center"/>
    </xf>
    <xf numFmtId="44" fontId="22" fillId="0" borderId="31" xfId="8" applyFont="1" applyFill="1" applyBorder="1" applyAlignment="1">
      <alignment horizontal="center"/>
    </xf>
    <xf numFmtId="44" fontId="22" fillId="0" borderId="23" xfId="8" applyFont="1" applyFill="1" applyBorder="1" applyAlignment="1">
      <alignment horizontal="center"/>
    </xf>
    <xf numFmtId="44" fontId="22" fillId="0" borderId="24" xfId="8" applyFont="1" applyFill="1" applyBorder="1" applyAlignment="1">
      <alignment horizontal="center"/>
    </xf>
    <xf numFmtId="44" fontId="22" fillId="0" borderId="22" xfId="8" applyFont="1" applyFill="1" applyBorder="1" applyAlignment="1">
      <alignment horizontal="center"/>
    </xf>
    <xf numFmtId="44" fontId="22" fillId="0" borderId="25" xfId="8" applyFont="1" applyFill="1" applyBorder="1" applyAlignment="1">
      <alignment horizontal="center"/>
    </xf>
    <xf numFmtId="44" fontId="22" fillId="0" borderId="26" xfId="8" applyFont="1" applyFill="1" applyBorder="1" applyAlignment="1">
      <alignment horizontal="center"/>
    </xf>
    <xf numFmtId="44" fontId="22" fillId="0" borderId="27" xfId="8" applyFont="1" applyFill="1" applyBorder="1" applyAlignment="1">
      <alignment horizontal="center"/>
    </xf>
    <xf numFmtId="44" fontId="14" fillId="3" borderId="16" xfId="8" applyFont="1" applyFill="1" applyBorder="1" applyAlignment="1" applyProtection="1">
      <alignment horizontal="left" vertical="center"/>
      <protection locked="0"/>
    </xf>
    <xf numFmtId="44" fontId="14" fillId="3" borderId="17" xfId="8" applyFont="1" applyFill="1" applyBorder="1" applyAlignment="1" applyProtection="1">
      <alignment horizontal="left" vertical="center"/>
      <protection locked="0"/>
    </xf>
    <xf numFmtId="0" fontId="14" fillId="3" borderId="47" xfId="4" applyNumberFormat="1" applyFont="1" applyBorder="1" applyAlignment="1" applyProtection="1">
      <alignment horizontal="left" vertical="center"/>
      <protection locked="0"/>
    </xf>
    <xf numFmtId="0" fontId="14" fillId="3" borderId="46" xfId="4" applyNumberFormat="1" applyFont="1" applyBorder="1" applyAlignment="1" applyProtection="1">
      <alignment horizontal="left" vertical="center"/>
      <protection locked="0"/>
    </xf>
    <xf numFmtId="0" fontId="14" fillId="3" borderId="48" xfId="4" applyNumberFormat="1" applyFont="1" applyBorder="1" applyAlignment="1" applyProtection="1">
      <alignment horizontal="left" vertical="center"/>
      <protection locked="0"/>
    </xf>
    <xf numFmtId="0" fontId="14" fillId="3" borderId="41" xfId="4" applyNumberFormat="1" applyFont="1" applyBorder="1" applyAlignment="1" applyProtection="1">
      <alignment horizontal="center" vertical="center"/>
      <protection locked="0"/>
    </xf>
    <xf numFmtId="0" fontId="14" fillId="3" borderId="42" xfId="4" applyNumberFormat="1" applyFont="1" applyBorder="1" applyAlignment="1" applyProtection="1">
      <alignment horizontal="center" vertical="center"/>
      <protection locked="0"/>
    </xf>
    <xf numFmtId="0" fontId="15" fillId="3" borderId="13" xfId="4" applyFont="1" applyBorder="1" applyAlignment="1" applyProtection="1">
      <alignment horizontal="center"/>
      <protection locked="0"/>
    </xf>
    <xf numFmtId="0" fontId="15" fillId="0" borderId="13" xfId="1" applyFont="1" applyBorder="1" applyAlignment="1">
      <alignment horizontal="left" vertical="top"/>
    </xf>
    <xf numFmtId="0" fontId="15" fillId="0" borderId="15" xfId="1" applyFont="1" applyBorder="1" applyAlignment="1">
      <alignment horizontal="left" vertical="top"/>
    </xf>
    <xf numFmtId="0" fontId="15" fillId="7" borderId="18" xfId="1" applyFont="1" applyFill="1" applyBorder="1" applyAlignment="1">
      <alignment horizontal="center" vertical="top" wrapText="1"/>
    </xf>
    <xf numFmtId="0" fontId="15" fillId="7" borderId="18" xfId="1" applyFont="1" applyFill="1" applyBorder="1" applyAlignment="1">
      <alignment horizontal="center" vertical="top"/>
    </xf>
    <xf numFmtId="0" fontId="15" fillId="3" borderId="18" xfId="4" applyFont="1" applyBorder="1" applyAlignment="1" applyProtection="1">
      <alignment horizontal="center"/>
      <protection locked="0"/>
    </xf>
    <xf numFmtId="0" fontId="26" fillId="2" borderId="5" xfId="3" applyFont="1" applyAlignment="1">
      <alignment horizontal="left" vertical="center"/>
    </xf>
    <xf numFmtId="0" fontId="15" fillId="3" borderId="6" xfId="4" applyFont="1" applyAlignment="1" applyProtection="1">
      <alignment horizontal="left"/>
      <protection locked="0"/>
    </xf>
    <xf numFmtId="14" fontId="15" fillId="3" borderId="6" xfId="4" applyNumberFormat="1" applyFont="1" applyAlignment="1" applyProtection="1">
      <alignment horizontal="left"/>
      <protection locked="0"/>
    </xf>
    <xf numFmtId="49" fontId="14" fillId="3" borderId="16" xfId="4" applyNumberFormat="1" applyFont="1" applyBorder="1" applyAlignment="1" applyProtection="1">
      <alignment horizontal="left" vertical="center"/>
      <protection locked="0"/>
    </xf>
    <xf numFmtId="49" fontId="14" fillId="3" borderId="17" xfId="4" applyNumberFormat="1" applyFont="1" applyBorder="1" applyAlignment="1" applyProtection="1">
      <alignment horizontal="left" vertical="center"/>
      <protection locked="0"/>
    </xf>
    <xf numFmtId="14" fontId="14" fillId="3" borderId="62" xfId="4" applyNumberFormat="1" applyFont="1" applyBorder="1" applyAlignment="1" applyProtection="1">
      <alignment horizontal="left" vertical="center"/>
      <protection locked="0"/>
    </xf>
    <xf numFmtId="49" fontId="14" fillId="3" borderId="62" xfId="4" applyNumberFormat="1" applyFont="1" applyBorder="1" applyAlignment="1" applyProtection="1">
      <alignment horizontal="left" vertical="center"/>
      <protection locked="0"/>
    </xf>
  </cellXfs>
  <cellStyles count="10">
    <cellStyle name="Hyperlink" xfId="5" builtinId="8"/>
    <cellStyle name="Komma" xfId="9" builtinId="3"/>
    <cellStyle name="Komma 2" xfId="6" xr:uid="{00000000-0005-0000-0000-000002000000}"/>
    <cellStyle name="Neutraal 2" xfId="7" xr:uid="{00000000-0005-0000-0000-000003000000}"/>
    <cellStyle name="Notitie" xfId="4" builtinId="10"/>
    <cellStyle name="Standaard" xfId="0" builtinId="0"/>
    <cellStyle name="Standaard 2" xfId="1" xr:uid="{00000000-0005-0000-0000-000006000000}"/>
    <cellStyle name="Uitvoer" xfId="3" builtinId="21"/>
    <cellStyle name="Valuta" xfId="8" builtinId="4"/>
    <cellStyle name="Valuta 2" xfId="2" xr:uid="{00000000-0005-0000-0000-000009000000}"/>
  </cellStyles>
  <dxfs count="16">
    <dxf>
      <fill>
        <patternFill>
          <bgColor theme="5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fill>
        <patternFill patternType="lightUp">
          <bgColor rgb="FFFFFFCC"/>
        </patternFill>
      </fill>
    </dxf>
    <dxf>
      <font>
        <b/>
        <i val="0"/>
        <color rgb="FFFF0000"/>
      </font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>
          <bgColor theme="5" tint="0.59996337778862885"/>
        </patternFill>
      </fill>
    </dxf>
    <dxf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border outline="0">
        <top style="thin">
          <color theme="0" tint="-0.24994659260841701"/>
        </top>
      </border>
    </dxf>
    <dxf>
      <border outline="0">
        <bottom style="thin">
          <color theme="0" tint="-0.24994659260841701"/>
        </bottom>
      </border>
    </dxf>
    <dxf>
      <border outline="0"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3366FF"/>
      <color rgb="FF3333FF"/>
      <color rgb="FF99CCFF"/>
      <color rgb="FF66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</xdr:colOff>
      <xdr:row>52</xdr:row>
      <xdr:rowOff>198781</xdr:rowOff>
    </xdr:from>
    <xdr:to>
      <xdr:col>64</xdr:col>
      <xdr:colOff>1</xdr:colOff>
      <xdr:row>170</xdr:row>
      <xdr:rowOff>190499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E4E84122-59B7-4FFA-88AB-8A4372ACBF45}"/>
            </a:ext>
          </a:extLst>
        </xdr:cNvPr>
        <xdr:cNvSpPr txBox="1"/>
      </xdr:nvSpPr>
      <xdr:spPr>
        <a:xfrm>
          <a:off x="6377610" y="11082129"/>
          <a:ext cx="5284304" cy="45802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...</a:t>
          </a:r>
        </a:p>
      </xdr:txBody>
    </xdr:sp>
    <xdr:clientData fLocksWithSheet="0"/>
  </xdr:twoCellAnchor>
  <xdr:twoCellAnchor editAs="oneCell">
    <xdr:from>
      <xdr:col>16384</xdr:col>
      <xdr:colOff>11628343</xdr:colOff>
      <xdr:row>1</xdr:row>
      <xdr:rowOff>31376</xdr:rowOff>
    </xdr:from>
    <xdr:to>
      <xdr:col>16384</xdr:col>
      <xdr:colOff>611728</xdr:colOff>
      <xdr:row>3</xdr:row>
      <xdr:rowOff>145676</xdr:rowOff>
    </xdr:to>
    <xdr:pic>
      <xdr:nvPicPr>
        <xdr:cNvPr id="4" name="Graphic 6">
          <a:extLst>
            <a:ext uri="{FF2B5EF4-FFF2-40B4-BE49-F238E27FC236}">
              <a16:creationId xmlns:a16="http://schemas.microsoft.com/office/drawing/2014/main" id="{BF36B029-6E64-4E4A-95D2-7A8F32799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260049" y="1028700"/>
          <a:ext cx="2381250" cy="495300"/>
        </a:xfrm>
        <a:prstGeom prst="rect">
          <a:avLst/>
        </a:prstGeom>
      </xdr:spPr>
    </xdr:pic>
    <xdr:clientData/>
  </xdr:twoCellAnchor>
  <xdr:twoCellAnchor editAs="oneCell">
    <xdr:from>
      <xdr:col>46</xdr:col>
      <xdr:colOff>33619</xdr:colOff>
      <xdr:row>5</xdr:row>
      <xdr:rowOff>112059</xdr:rowOff>
    </xdr:from>
    <xdr:to>
      <xdr:col>59</xdr:col>
      <xdr:colOff>84045</xdr:colOff>
      <xdr:row>5</xdr:row>
      <xdr:rowOff>607359</xdr:rowOff>
    </xdr:to>
    <xdr:pic>
      <xdr:nvPicPr>
        <xdr:cNvPr id="5" name="Graphic 6">
          <a:extLst>
            <a:ext uri="{FF2B5EF4-FFF2-40B4-BE49-F238E27FC236}">
              <a16:creationId xmlns:a16="http://schemas.microsoft.com/office/drawing/2014/main" id="{23B4BC40-B5C1-4185-AA1D-E5812E2CE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81148" y="1871383"/>
          <a:ext cx="23812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161925</xdr:colOff>
      <xdr:row>4</xdr:row>
      <xdr:rowOff>133350</xdr:rowOff>
    </xdr:from>
    <xdr:to>
      <xdr:col>59</xdr:col>
      <xdr:colOff>9525</xdr:colOff>
      <xdr:row>4</xdr:row>
      <xdr:rowOff>628650</xdr:rowOff>
    </xdr:to>
    <xdr:pic>
      <xdr:nvPicPr>
        <xdr:cNvPr id="3" name="Graphic 6">
          <a:extLst>
            <a:ext uri="{FF2B5EF4-FFF2-40B4-BE49-F238E27FC236}">
              <a16:creationId xmlns:a16="http://schemas.microsoft.com/office/drawing/2014/main" id="{944230AB-BB81-4220-B048-1187F120C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43900" y="1704975"/>
          <a:ext cx="2381250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</xdr:colOff>
      <xdr:row>46</xdr:row>
      <xdr:rowOff>189257</xdr:rowOff>
    </xdr:from>
    <xdr:to>
      <xdr:col>64</xdr:col>
      <xdr:colOff>1</xdr:colOff>
      <xdr:row>71</xdr:row>
      <xdr:rowOff>7620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36ADA61E-6358-4B4A-A94C-7E741B1BAF66}"/>
            </a:ext>
          </a:extLst>
        </xdr:cNvPr>
        <xdr:cNvSpPr txBox="1"/>
      </xdr:nvSpPr>
      <xdr:spPr>
        <a:xfrm>
          <a:off x="6400801" y="7778777"/>
          <a:ext cx="5303520" cy="45808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...</a:t>
          </a:r>
        </a:p>
      </xdr:txBody>
    </xdr:sp>
    <xdr:clientData fLocksWithSheet="0"/>
  </xdr:twoCellAnchor>
  <xdr:twoCellAnchor editAs="oneCell">
    <xdr:from>
      <xdr:col>46</xdr:col>
      <xdr:colOff>134471</xdr:colOff>
      <xdr:row>2</xdr:row>
      <xdr:rowOff>44824</xdr:rowOff>
    </xdr:from>
    <xdr:to>
      <xdr:col>60</xdr:col>
      <xdr:colOff>5603</xdr:colOff>
      <xdr:row>4</xdr:row>
      <xdr:rowOff>159124</xdr:rowOff>
    </xdr:to>
    <xdr:pic>
      <xdr:nvPicPr>
        <xdr:cNvPr id="4" name="Graphic 6">
          <a:extLst>
            <a:ext uri="{FF2B5EF4-FFF2-40B4-BE49-F238E27FC236}">
              <a16:creationId xmlns:a16="http://schemas.microsoft.com/office/drawing/2014/main" id="{04A9C18B-0A6B-4F88-BA84-F3EF6BE6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82000" y="493059"/>
          <a:ext cx="2381250" cy="4953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inhoudsopgave" displayName="Tabel_inhoudsopgave" ref="A7:C12" totalsRowShown="0" headerRowDxfId="15" headerRowBorderDxfId="14" tableBorderDxfId="13" totalsRowBorderDxfId="12">
  <autoFilter ref="A7:C12" xr:uid="{00000000-0009-0000-0100-000001000000}"/>
  <tableColumns count="3">
    <tableColumn id="1" xr3:uid="{00000000-0010-0000-0000-000001000000}" name="Tab" dataDxfId="11"/>
    <tableColumn id="2" xr3:uid="{00000000-0010-0000-0000-000002000000}" name="Omschrijving"/>
    <tableColumn id="3" xr3:uid="{00000000-0010-0000-0000-000003000000}" name="Link" dataDxfId="10" dataCellStyle="Hyperlink">
      <calculatedColumnFormula>IF(Tabel_inhoudsopgave[[#This Row],[Tab]]="","",HYPERLINK("#'"&amp;Tabel_inhoudsopgave[[#This Row],[Tab]]&amp;"'!A1","link"))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2"/>
  <sheetViews>
    <sheetView showGridLines="0" tabSelected="1" workbookViewId="0">
      <pane ySplit="7" topLeftCell="A8" activePane="bottomLeft" state="frozen"/>
      <selection pane="bottomLeft"/>
    </sheetView>
  </sheetViews>
  <sheetFormatPr defaultRowHeight="14.4" x14ac:dyDescent="0.3"/>
  <cols>
    <col min="1" max="1" width="31.6640625" bestFit="1" customWidth="1"/>
    <col min="2" max="2" width="44" customWidth="1"/>
    <col min="3" max="3" width="7.109375" bestFit="1" customWidth="1"/>
  </cols>
  <sheetData>
    <row r="1" spans="1:10" ht="21" x14ac:dyDescent="0.3">
      <c r="A1" s="9" t="str">
        <f>HYPERLINK("#'"&amp;"INDEX"&amp;"'!A1","GoTo Index")</f>
        <v>GoTo Index</v>
      </c>
      <c r="B1" s="10" t="str">
        <f>"Aanbieder Formulieren "&amp;VAR_JAAR&amp;" "&amp;"versie: "&amp;TEXT(B4,"dd.mm.jjjj")</f>
        <v>Aanbieder Formulieren 2026 versie: 06.01.2026</v>
      </c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1"/>
    </row>
    <row r="3" spans="1:10" x14ac:dyDescent="0.3">
      <c r="A3" s="11" t="s">
        <v>30</v>
      </c>
      <c r="B3" s="7">
        <v>2026</v>
      </c>
    </row>
    <row r="4" spans="1:10" x14ac:dyDescent="0.3">
      <c r="A4" s="11" t="s">
        <v>42</v>
      </c>
      <c r="B4" s="23">
        <v>46028</v>
      </c>
    </row>
    <row r="5" spans="1:10" hidden="1" x14ac:dyDescent="0.3">
      <c r="A5" s="11" t="s">
        <v>43</v>
      </c>
      <c r="B5" s="23">
        <v>44609</v>
      </c>
    </row>
    <row r="6" spans="1:10" x14ac:dyDescent="0.3">
      <c r="A6" s="11"/>
    </row>
    <row r="7" spans="1:10" ht="14.25" customHeight="1" x14ac:dyDescent="0.3">
      <c r="A7" s="12" t="s">
        <v>25</v>
      </c>
      <c r="B7" s="12" t="s">
        <v>26</v>
      </c>
      <c r="C7" s="12" t="s">
        <v>27</v>
      </c>
    </row>
    <row r="8" spans="1:10" x14ac:dyDescent="0.3">
      <c r="A8" s="54" t="s">
        <v>28</v>
      </c>
      <c r="B8" s="54" t="s">
        <v>29</v>
      </c>
      <c r="C8" s="13" t="str">
        <f>IF(Tabel_inhoudsopgave[[#This Row],[Tab]]="","",HYPERLINK("#'"&amp;Tabel_inhoudsopgave[[#This Row],[Tab]]&amp;"'!A1","link"))</f>
        <v>link</v>
      </c>
    </row>
    <row r="9" spans="1:10" ht="37.799999999999997" x14ac:dyDescent="0.3">
      <c r="A9" s="54" t="s">
        <v>46</v>
      </c>
      <c r="B9" s="54" t="s">
        <v>210</v>
      </c>
      <c r="C9" s="14" t="str">
        <f>IF(Tabel_inhoudsopgave[[#This Row],[Tab]]="","",HYPERLINK("#'"&amp;Tabel_inhoudsopgave[[#This Row],[Tab]]&amp;"'!A1","link"))</f>
        <v>link</v>
      </c>
    </row>
    <row r="10" spans="1:10" ht="25.2" x14ac:dyDescent="0.3">
      <c r="A10" s="54" t="s">
        <v>208</v>
      </c>
      <c r="B10" s="54" t="s">
        <v>209</v>
      </c>
      <c r="C10" s="14" t="str">
        <f>IF(Tabel_inhoudsopgave[[#This Row],[Tab]]="","",HYPERLINK("#'"&amp;Tabel_inhoudsopgave[[#This Row],[Tab]]&amp;"'!A1","link"))</f>
        <v>link</v>
      </c>
    </row>
    <row r="11" spans="1:10" ht="25.2" x14ac:dyDescent="0.3">
      <c r="A11" s="79" t="s">
        <v>355</v>
      </c>
      <c r="B11" s="15" t="s">
        <v>282</v>
      </c>
      <c r="C11" s="14" t="str">
        <f>IF(Tabel_inhoudsopgave[[#This Row],[Tab]]="","",HYPERLINK("#'"&amp;Tabel_inhoudsopgave[[#This Row],[Tab]]&amp;"'!A1","link"))</f>
        <v>link</v>
      </c>
    </row>
    <row r="12" spans="1:10" x14ac:dyDescent="0.3">
      <c r="A12" s="54" t="s">
        <v>37</v>
      </c>
      <c r="B12" s="55" t="s">
        <v>41</v>
      </c>
      <c r="C12" s="14" t="str">
        <f>IF(Tabel_inhoudsopgave[[#This Row],[Tab]]="","",HYPERLINK("#'"&amp;Tabel_inhoudsopgave[[#This Row],[Tab]]&amp;"'!A1","link"))</f>
        <v>link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A1:BN174"/>
  <sheetViews>
    <sheetView showGridLines="0" zoomScaleNormal="100" workbookViewId="0">
      <pane ySplit="3" topLeftCell="A7" activePane="bottomLeft" state="frozen"/>
      <selection pane="bottomLeft" sqref="A1:G1"/>
    </sheetView>
  </sheetViews>
  <sheetFormatPr defaultColWidth="0" defaultRowHeight="14.4" zeroHeight="1" x14ac:dyDescent="0.3"/>
  <cols>
    <col min="1" max="64" width="2.6640625" style="17" customWidth="1"/>
    <col min="65" max="65" width="2.33203125" style="17" customWidth="1"/>
    <col min="66" max="16384" width="9.109375" style="17" hidden="1"/>
  </cols>
  <sheetData>
    <row r="1" spans="1:64" ht="78.75" customHeight="1" x14ac:dyDescent="0.3">
      <c r="A1" s="146" t="str">
        <f>HYPERLINK("#'"&amp;"INDEX"&amp;"'!A1","GoTo Index")</f>
        <v>GoTo Index</v>
      </c>
      <c r="B1" s="146"/>
      <c r="C1" s="146"/>
      <c r="D1" s="146"/>
      <c r="E1" s="146"/>
      <c r="F1" s="146"/>
      <c r="G1" s="146"/>
      <c r="H1" s="10" t="str">
        <f>"Formulier aanvraag ophoging budget A-specifieke toewijzing "&amp;VAR_JAAR</f>
        <v>Formulier aanvraag ophoging budget A-specifieke toewijzing 2026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4" x14ac:dyDescent="0.3">
      <c r="A2" t="s">
        <v>34</v>
      </c>
      <c r="B2"/>
      <c r="C2"/>
      <c r="D2"/>
      <c r="E2"/>
      <c r="F2"/>
      <c r="G2"/>
      <c r="H2"/>
      <c r="I2"/>
      <c r="J2"/>
      <c r="AF2" s="90" t="s">
        <v>352</v>
      </c>
    </row>
    <row r="3" spans="1:64" x14ac:dyDescent="0.3">
      <c r="A3" t="s">
        <v>35</v>
      </c>
      <c r="B3" s="1"/>
      <c r="C3"/>
      <c r="D3"/>
      <c r="E3"/>
      <c r="F3"/>
      <c r="G3"/>
      <c r="H3"/>
      <c r="I3"/>
      <c r="J3"/>
      <c r="AF3" s="90" t="s">
        <v>353</v>
      </c>
    </row>
    <row r="4" spans="1:64" x14ac:dyDescent="0.3">
      <c r="A4"/>
      <c r="B4" s="1"/>
      <c r="C4"/>
      <c r="D4"/>
      <c r="E4"/>
      <c r="F4"/>
      <c r="G4"/>
      <c r="H4"/>
      <c r="I4"/>
      <c r="J4"/>
      <c r="AF4" s="90" t="s">
        <v>346</v>
      </c>
    </row>
    <row r="5" spans="1:64" x14ac:dyDescent="0.3"/>
    <row r="6" spans="1:64" customFormat="1" ht="74.25" customHeight="1" x14ac:dyDescent="0.3">
      <c r="A6" s="16" t="s">
        <v>248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</row>
    <row r="7" spans="1:64" x14ac:dyDescent="0.3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64" x14ac:dyDescent="0.3">
      <c r="A8" s="32" t="s">
        <v>215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64" x14ac:dyDescent="0.3">
      <c r="A9" s="32" t="s">
        <v>218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64" x14ac:dyDescent="0.3"/>
    <row r="11" spans="1:64" x14ac:dyDescent="0.3">
      <c r="A11" s="44" t="s">
        <v>221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F11" s="44" t="s">
        <v>220</v>
      </c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</row>
    <row r="12" spans="1:64" x14ac:dyDescent="0.3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 spans="1:64" x14ac:dyDescent="0.3">
      <c r="A13" s="34" t="s">
        <v>222</v>
      </c>
      <c r="B13" s="35"/>
      <c r="C13" s="35"/>
      <c r="D13" s="35"/>
      <c r="E13" s="35"/>
      <c r="F13" s="35"/>
      <c r="G13" s="35"/>
      <c r="H13" s="35"/>
      <c r="I13" s="35"/>
      <c r="J13" s="35"/>
      <c r="K13" s="98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0"/>
      <c r="AF13" s="57" t="s">
        <v>224</v>
      </c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61"/>
      <c r="AT13" s="61"/>
      <c r="AU13" s="61"/>
      <c r="AV13" s="61"/>
      <c r="AW13" s="62"/>
      <c r="AX13" s="62"/>
      <c r="AY13" s="63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2"/>
    </row>
    <row r="14" spans="1:64" ht="15" customHeight="1" x14ac:dyDescent="0.3">
      <c r="A14" s="34" t="s">
        <v>47</v>
      </c>
      <c r="B14" s="35"/>
      <c r="C14" s="35"/>
      <c r="D14" s="35"/>
      <c r="E14" s="35"/>
      <c r="F14" s="35"/>
      <c r="G14" s="35"/>
      <c r="H14" s="35"/>
      <c r="I14" s="35"/>
      <c r="J14" s="35"/>
      <c r="K14" s="98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100"/>
      <c r="AF14" s="109" t="s">
        <v>280</v>
      </c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1"/>
      <c r="AS14" s="106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8"/>
    </row>
    <row r="15" spans="1:64" ht="15" customHeight="1" x14ac:dyDescent="0.3">
      <c r="A15" s="36" t="s">
        <v>167</v>
      </c>
      <c r="B15" s="35"/>
      <c r="C15" s="35"/>
      <c r="D15" s="35"/>
      <c r="E15" s="35"/>
      <c r="F15" s="35"/>
      <c r="G15" s="35"/>
      <c r="H15" s="35"/>
      <c r="I15" s="35"/>
      <c r="J15" s="35"/>
      <c r="K15" s="101" t="s">
        <v>169</v>
      </c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3"/>
      <c r="AF15" s="112" t="s">
        <v>281</v>
      </c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4"/>
      <c r="AS15" s="106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8"/>
    </row>
    <row r="16" spans="1:64" ht="15" customHeight="1" x14ac:dyDescent="0.3">
      <c r="A16" s="30"/>
      <c r="B16" s="30"/>
      <c r="C16" s="30"/>
      <c r="D16" s="30"/>
      <c r="E16" s="30"/>
      <c r="F16" s="30"/>
      <c r="G16" s="30"/>
      <c r="H16" s="30"/>
      <c r="I16" s="30"/>
      <c r="J16" s="30"/>
      <c r="AF16" s="112" t="s">
        <v>279</v>
      </c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4"/>
      <c r="AS16" s="168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70"/>
    </row>
    <row r="17" spans="1:66" ht="15" customHeight="1" x14ac:dyDescent="0.3">
      <c r="AF17" s="123" t="s">
        <v>252</v>
      </c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5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8"/>
    </row>
    <row r="18" spans="1:66" ht="15" customHeight="1" x14ac:dyDescent="0.3">
      <c r="AF18" s="126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8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20"/>
    </row>
    <row r="19" spans="1:66" ht="15" customHeight="1" x14ac:dyDescent="0.3">
      <c r="AF19" s="126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8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20"/>
    </row>
    <row r="20" spans="1:66" ht="15" customHeight="1" x14ac:dyDescent="0.3">
      <c r="AF20" s="126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8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20"/>
    </row>
    <row r="21" spans="1:66" ht="15" customHeight="1" x14ac:dyDescent="0.3">
      <c r="AF21" s="126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8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20"/>
    </row>
    <row r="22" spans="1:66" ht="15" customHeight="1" x14ac:dyDescent="0.3">
      <c r="AF22" s="126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8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20"/>
    </row>
    <row r="23" spans="1:66" ht="15" customHeight="1" x14ac:dyDescent="0.3">
      <c r="AF23" s="129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2"/>
    </row>
    <row r="24" spans="1:66" x14ac:dyDescent="0.3">
      <c r="A24" s="32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66" x14ac:dyDescent="0.3">
      <c r="A25" s="44" t="s">
        <v>223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F25" s="44" t="s">
        <v>244</v>
      </c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</row>
    <row r="26" spans="1:66" x14ac:dyDescent="0.3">
      <c r="A26" s="32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66" x14ac:dyDescent="0.3">
      <c r="A27" s="37" t="s">
        <v>356</v>
      </c>
      <c r="B27" s="38"/>
      <c r="C27" s="38"/>
      <c r="D27" s="38"/>
      <c r="E27" s="38"/>
      <c r="F27" s="38"/>
      <c r="G27" s="38"/>
      <c r="H27" s="38"/>
      <c r="I27" s="38"/>
      <c r="J27" s="39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5"/>
      <c r="AF27" s="37" t="s">
        <v>241</v>
      </c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9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5"/>
    </row>
    <row r="28" spans="1:66" x14ac:dyDescent="0.3">
      <c r="A28" s="37" t="s">
        <v>357</v>
      </c>
      <c r="B28" s="38"/>
      <c r="C28" s="38"/>
      <c r="D28" s="38"/>
      <c r="E28" s="38"/>
      <c r="F28" s="38"/>
      <c r="G28" s="38"/>
      <c r="H28" s="38"/>
      <c r="I28" s="38"/>
      <c r="J28" s="39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3"/>
      <c r="AF28" s="37" t="s">
        <v>188</v>
      </c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9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3"/>
    </row>
    <row r="29" spans="1:66" x14ac:dyDescent="0.3">
      <c r="AF29" s="37" t="s">
        <v>189</v>
      </c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9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3"/>
      <c r="BN29" s="17" t="s">
        <v>197</v>
      </c>
    </row>
    <row r="30" spans="1:66" hidden="1" x14ac:dyDescent="0.3">
      <c r="AF30" s="37" t="s">
        <v>219</v>
      </c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9"/>
      <c r="AS30" s="132" t="s">
        <v>139</v>
      </c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3"/>
      <c r="BN30" s="17" t="s">
        <v>198</v>
      </c>
    </row>
    <row r="31" spans="1:66" x14ac:dyDescent="0.3">
      <c r="AF31" s="37" t="s">
        <v>32</v>
      </c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9"/>
      <c r="AS31" s="115" t="str">
        <f>IF(OR(AS28="",AS29=""),"",ROUNDUP((AS29-AS28+1)/7,0))</f>
        <v/>
      </c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6"/>
    </row>
    <row r="32" spans="1:66" x14ac:dyDescent="0.3">
      <c r="AF32" s="37" t="s">
        <v>243</v>
      </c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9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</row>
    <row r="33" spans="1:64" x14ac:dyDescent="0.3">
      <c r="AF33" s="37" t="s">
        <v>335</v>
      </c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9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7"/>
    </row>
    <row r="34" spans="1:64" x14ac:dyDescent="0.3"/>
    <row r="35" spans="1:64" x14ac:dyDescent="0.3">
      <c r="A35" s="44" t="s">
        <v>185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64" ht="15.6" x14ac:dyDescent="0.3">
      <c r="A36" s="2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</row>
    <row r="37" spans="1:64" ht="25.5" customHeight="1" x14ac:dyDescent="0.3">
      <c r="A37" s="137" t="s">
        <v>33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 t="s">
        <v>173</v>
      </c>
      <c r="U37" s="137"/>
      <c r="V37" s="137"/>
      <c r="W37" s="141" t="s">
        <v>174</v>
      </c>
      <c r="X37" s="141"/>
      <c r="Y37" s="141"/>
      <c r="Z37" s="144" t="s">
        <v>9</v>
      </c>
      <c r="AA37" s="145"/>
      <c r="AB37" s="145"/>
      <c r="AC37" s="145"/>
      <c r="AD37" s="145"/>
      <c r="AE37" s="145"/>
      <c r="AF37" s="174" t="s">
        <v>0</v>
      </c>
      <c r="AG37" s="174"/>
      <c r="AH37" s="175"/>
      <c r="AI37" s="154" t="s">
        <v>176</v>
      </c>
      <c r="AJ37" s="155"/>
      <c r="AK37" s="155"/>
      <c r="AL37" s="155"/>
      <c r="AM37" s="156"/>
      <c r="AN37" s="154" t="s">
        <v>32</v>
      </c>
      <c r="AO37" s="155"/>
      <c r="AP37" s="155"/>
      <c r="AQ37" s="155"/>
      <c r="AR37" s="155"/>
      <c r="AS37" s="156"/>
      <c r="AT37" s="154" t="s">
        <v>177</v>
      </c>
      <c r="AU37" s="155"/>
      <c r="AV37" s="155"/>
      <c r="AW37" s="155"/>
      <c r="AX37" s="155"/>
      <c r="AY37" s="156"/>
      <c r="AZ37" s="152" t="s">
        <v>178</v>
      </c>
      <c r="BA37" s="152"/>
      <c r="BB37" s="152"/>
      <c r="BC37" s="152"/>
      <c r="BD37" s="152"/>
      <c r="BE37" s="148" t="s">
        <v>175</v>
      </c>
      <c r="BF37" s="149"/>
      <c r="BG37" s="149"/>
      <c r="BH37" s="149"/>
      <c r="BI37" s="149"/>
      <c r="BJ37" s="149"/>
      <c r="BK37" s="150"/>
      <c r="BL37" s="49"/>
    </row>
    <row r="38" spans="1:64" x14ac:dyDescent="0.3">
      <c r="A38" s="134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6"/>
      <c r="T38" s="138" t="str">
        <f>IF($A38="","",INDEX(Tarievenlijst!$N:$N,MATCH($A38,Tarievenlijst!$K:$K,0)))</f>
        <v/>
      </c>
      <c r="U38" s="139"/>
      <c r="V38" s="140"/>
      <c r="W38" s="141" t="str">
        <f>IF($A38="","",INDEX(Tarievenlijst!$M:$M,MATCH($A38,Tarievenlijst!$K:$K,0)))</f>
        <v/>
      </c>
      <c r="X38" s="141"/>
      <c r="Y38" s="141"/>
      <c r="Z38" s="144" t="str">
        <f>IF($A38="","",INDEX(Tarievenlijst!$L:$L,MATCH($A38,Tarievenlijst!$K:$K,0)))</f>
        <v/>
      </c>
      <c r="AA38" s="145"/>
      <c r="AB38" s="145"/>
      <c r="AC38" s="145"/>
      <c r="AD38" s="145"/>
      <c r="AE38" s="145"/>
      <c r="AF38" s="142" t="str">
        <f>IF($A38="","",
IF($K$15="","selecteer tarief categorie",
IF($K$15="instelling",INDEX(Tarievenlijst!$O:$O,MATCH($A38,Tarievenlijst!$K:$K,0)),
IF($K$15="niet_instelling",
IF(SUM(INDEX(Tarievenlijst!$P:$P,MATCH($A38,Tarievenlijst!$K:$K,0)))&gt;0,INDEX(Tarievenlijst!$P:$P,MATCH($A38,Tarievenlijst!$K:$K,0)),
INDEX(Tarievenlijst!$O:$O,MATCH($A38,Tarievenlijst!$K:$K,0)))))))</f>
        <v/>
      </c>
      <c r="AG38" s="143"/>
      <c r="AH38" s="143"/>
      <c r="AI38" s="173"/>
      <c r="AJ38" s="173"/>
      <c r="AK38" s="173"/>
      <c r="AL38" s="173"/>
      <c r="AM38" s="17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47" t="str">
        <f>IF($A38="","",
IF(AI38="","",
IF(AI38="totaal",AT38,IF(AI38="per week",AT38*AN38))))</f>
        <v/>
      </c>
      <c r="BA38" s="147"/>
      <c r="BB38" s="147"/>
      <c r="BC38" s="147"/>
      <c r="BD38" s="147"/>
      <c r="BE38" s="151" t="str">
        <f>IF(A38="","",
IF(AI38="","",
AZ38*IF(Z38="minuten",(AF38/60),AF38)))</f>
        <v/>
      </c>
      <c r="BF38" s="151"/>
      <c r="BG38" s="151"/>
      <c r="BH38" s="151"/>
      <c r="BI38" s="151"/>
      <c r="BJ38" s="151"/>
      <c r="BK38" s="151"/>
      <c r="BL38" s="49"/>
    </row>
    <row r="39" spans="1:64" x14ac:dyDescent="0.3">
      <c r="A39" s="134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6"/>
      <c r="T39" s="138" t="str">
        <f>IF($A39="","",INDEX(Tarievenlijst!$N:$N,MATCH($A39,Tarievenlijst!$K:$K,0)))</f>
        <v/>
      </c>
      <c r="U39" s="139"/>
      <c r="V39" s="140"/>
      <c r="W39" s="141" t="str">
        <f>IF($A39="","",INDEX(Tarievenlijst!$M:$M,MATCH($A39,Tarievenlijst!$K:$K,0)))</f>
        <v/>
      </c>
      <c r="X39" s="141"/>
      <c r="Y39" s="141"/>
      <c r="Z39" s="144" t="str">
        <f>IF($A39="","",INDEX(Tarievenlijst!$L:$L,MATCH($A39,Tarievenlijst!$K:$K,0)))</f>
        <v/>
      </c>
      <c r="AA39" s="145"/>
      <c r="AB39" s="145"/>
      <c r="AC39" s="145"/>
      <c r="AD39" s="145"/>
      <c r="AE39" s="145"/>
      <c r="AF39" s="142" t="str">
        <f>IF($A39="","",
IF($K$15="","selecteer tarief categorie",
IF($K$15="instelling",INDEX(Tarievenlijst!$O:$O,MATCH($A39,Tarievenlijst!$K:$K,0)),
IF($K$15="niet_instelling",
IF(SUM(INDEX(Tarievenlijst!$P:$P,MATCH($A39,Tarievenlijst!$K:$K,0)))&gt;0,INDEX(Tarievenlijst!$P:$P,MATCH($A39,Tarievenlijst!$K:$K,0)),
INDEX(Tarievenlijst!$O:$O,MATCH($A39,Tarievenlijst!$K:$K,0)))))))</f>
        <v/>
      </c>
      <c r="AG39" s="143"/>
      <c r="AH39" s="143"/>
      <c r="AI39" s="173"/>
      <c r="AJ39" s="173"/>
      <c r="AK39" s="173"/>
      <c r="AL39" s="173"/>
      <c r="AM39" s="17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47" t="str">
        <f>IF($A39="","",
IF(AI39="","",
IF(AI39="totaal",AT39,IF(AI39="per week",AT39*AN39))))</f>
        <v/>
      </c>
      <c r="BA39" s="147"/>
      <c r="BB39" s="147"/>
      <c r="BC39" s="147"/>
      <c r="BD39" s="147"/>
      <c r="BE39" s="151" t="str">
        <f>IF(A39="","",
IF(AI39="","",
AZ39*IF(Z39="minuten",(AF39/60),AF39)))</f>
        <v/>
      </c>
      <c r="BF39" s="151"/>
      <c r="BG39" s="151"/>
      <c r="BH39" s="151"/>
      <c r="BI39" s="151"/>
      <c r="BJ39" s="151"/>
      <c r="BK39" s="151"/>
      <c r="BL39" s="49"/>
    </row>
    <row r="40" spans="1:64" x14ac:dyDescent="0.3">
      <c r="A40" s="134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6"/>
      <c r="T40" s="138" t="str">
        <f>IF($A40="","",INDEX(Tarievenlijst!$N:$N,MATCH($A40,Tarievenlijst!$K:$K,0)))</f>
        <v/>
      </c>
      <c r="U40" s="139"/>
      <c r="V40" s="140"/>
      <c r="W40" s="141" t="str">
        <f>IF($A40="","",INDEX(Tarievenlijst!$M:$M,MATCH($A40,Tarievenlijst!$K:$K,0)))</f>
        <v/>
      </c>
      <c r="X40" s="141"/>
      <c r="Y40" s="141"/>
      <c r="Z40" s="144" t="str">
        <f>IF($A40="","",INDEX(Tarievenlijst!$L:$L,MATCH($A40,Tarievenlijst!$K:$K,0)))</f>
        <v/>
      </c>
      <c r="AA40" s="145"/>
      <c r="AB40" s="145"/>
      <c r="AC40" s="145"/>
      <c r="AD40" s="145"/>
      <c r="AE40" s="145"/>
      <c r="AF40" s="142" t="str">
        <f>IF($A40="","",
IF($K$15="","selecteer tarief categorie",
IF($K$15="instelling",INDEX(Tarievenlijst!$O:$O,MATCH($A40,Tarievenlijst!$K:$K,0)),
IF($K$15="niet_instelling",
IF(SUM(INDEX(Tarievenlijst!$P:$P,MATCH($A40,Tarievenlijst!$K:$K,0)))&gt;0,INDEX(Tarievenlijst!$P:$P,MATCH($A40,Tarievenlijst!$K:$K,0)),
INDEX(Tarievenlijst!$O:$O,MATCH($A40,Tarievenlijst!$K:$K,0)))))))</f>
        <v/>
      </c>
      <c r="AG40" s="143"/>
      <c r="AH40" s="143"/>
      <c r="AI40" s="173"/>
      <c r="AJ40" s="173"/>
      <c r="AK40" s="173"/>
      <c r="AL40" s="173"/>
      <c r="AM40" s="17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47" t="str">
        <f>IF($A40="","",
IF(AI40="","",
IF(AI40="totaal",AT40,IF(AI40="per week",AT40*AN40))))</f>
        <v/>
      </c>
      <c r="BA40" s="147"/>
      <c r="BB40" s="147"/>
      <c r="BC40" s="147"/>
      <c r="BD40" s="147"/>
      <c r="BE40" s="151" t="str">
        <f>IF(A40="","",
IF(AI40="","",
AZ40*IF(Z40="minuten",(AF40/60),AF40)))</f>
        <v/>
      </c>
      <c r="BF40" s="151"/>
      <c r="BG40" s="151"/>
      <c r="BH40" s="151"/>
      <c r="BI40" s="151"/>
      <c r="BJ40" s="151"/>
      <c r="BK40" s="151"/>
      <c r="BL40" s="49"/>
    </row>
    <row r="41" spans="1:64" x14ac:dyDescent="0.3">
      <c r="A41" s="134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6"/>
      <c r="T41" s="138" t="str">
        <f>IF($A41="","",INDEX(Tarievenlijst!$N:$N,MATCH($A41,Tarievenlijst!$K:$K,0)))</f>
        <v/>
      </c>
      <c r="U41" s="139"/>
      <c r="V41" s="140"/>
      <c r="W41" s="141" t="str">
        <f>IF($A41="","",INDEX(Tarievenlijst!$M:$M,MATCH($A41,Tarievenlijst!$K:$K,0)))</f>
        <v/>
      </c>
      <c r="X41" s="141"/>
      <c r="Y41" s="141"/>
      <c r="Z41" s="144" t="str">
        <f>IF($A41="","",INDEX(Tarievenlijst!$L:$L,MATCH($A41,Tarievenlijst!$K:$K,0)))</f>
        <v/>
      </c>
      <c r="AA41" s="145"/>
      <c r="AB41" s="145"/>
      <c r="AC41" s="145"/>
      <c r="AD41" s="145"/>
      <c r="AE41" s="145"/>
      <c r="AF41" s="142" t="str">
        <f>IF($A41="","",
IF($K$15="","selecteer tarief categorie",
IF($K$15="instelling",INDEX(Tarievenlijst!$O:$O,MATCH($A41,Tarievenlijst!$K:$K,0)),
IF($K$15="niet_instelling",
IF(SUM(INDEX(Tarievenlijst!$P:$P,MATCH($A41,Tarievenlijst!$K:$K,0)))&gt;0,INDEX(Tarievenlijst!$P:$P,MATCH($A41,Tarievenlijst!$K:$K,0)),
INDEX(Tarievenlijst!$O:$O,MATCH($A41,Tarievenlijst!$K:$K,0)))))))</f>
        <v/>
      </c>
      <c r="AG41" s="143"/>
      <c r="AH41" s="143"/>
      <c r="AI41" s="173"/>
      <c r="AJ41" s="173"/>
      <c r="AK41" s="173"/>
      <c r="AL41" s="173"/>
      <c r="AM41" s="17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47" t="str">
        <f>IF($A41="","",
IF(AI41="","",
IF(AI41="totaal",AT41,IF(AI41="per week",AT41*AN41))))</f>
        <v/>
      </c>
      <c r="BA41" s="147"/>
      <c r="BB41" s="147"/>
      <c r="BC41" s="147"/>
      <c r="BD41" s="147"/>
      <c r="BE41" s="151" t="str">
        <f>IF(A41="","",
IF(AI41="","",
AZ41*IF(Z41="minuten",(AF41/60),AF41)))</f>
        <v/>
      </c>
      <c r="BF41" s="151"/>
      <c r="BG41" s="151"/>
      <c r="BH41" s="151"/>
      <c r="BI41" s="151"/>
      <c r="BJ41" s="151"/>
      <c r="BK41" s="151"/>
      <c r="BL41" s="49"/>
    </row>
    <row r="42" spans="1:64" x14ac:dyDescent="0.3">
      <c r="A42" s="134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6"/>
      <c r="T42" s="138" t="str">
        <f>IF($A42="","",INDEX(Tarievenlijst!$N:$N,MATCH($A42,Tarievenlijst!$K:$K,0)))</f>
        <v/>
      </c>
      <c r="U42" s="139"/>
      <c r="V42" s="140"/>
      <c r="W42" s="141" t="str">
        <f>IF($A42="","",INDEX(Tarievenlijst!$M:$M,MATCH($A42,Tarievenlijst!$K:$K,0)))</f>
        <v/>
      </c>
      <c r="X42" s="141"/>
      <c r="Y42" s="141"/>
      <c r="Z42" s="144" t="str">
        <f>IF($A42="","",INDEX(Tarievenlijst!$L:$L,MATCH($A42,Tarievenlijst!$K:$K,0)))</f>
        <v/>
      </c>
      <c r="AA42" s="145"/>
      <c r="AB42" s="145"/>
      <c r="AC42" s="145"/>
      <c r="AD42" s="145"/>
      <c r="AE42" s="145"/>
      <c r="AF42" s="142" t="str">
        <f>IF($A42="","",
IF($K$15="","selecteer tarief categorie",
IF($K$15="instelling",INDEX(Tarievenlijst!$O:$O,MATCH($A42,Tarievenlijst!$K:$K,0)),
IF($K$15="niet_instelling",
IF(SUM(INDEX(Tarievenlijst!$P:$P,MATCH($A42,Tarievenlijst!$K:$K,0)))&gt;0,INDEX(Tarievenlijst!$P:$P,MATCH($A42,Tarievenlijst!$K:$K,0)),
INDEX(Tarievenlijst!$O:$O,MATCH($A42,Tarievenlijst!$K:$K,0)))))))</f>
        <v/>
      </c>
      <c r="AG42" s="143"/>
      <c r="AH42" s="143"/>
      <c r="AI42" s="173"/>
      <c r="AJ42" s="173"/>
      <c r="AK42" s="173"/>
      <c r="AL42" s="173"/>
      <c r="AM42" s="17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47" t="str">
        <f>IF($A42="","",
IF(AI42="","",
IF(AI42="totaal",AT42,IF(AI42="per week",AT42*AN42))))</f>
        <v/>
      </c>
      <c r="BA42" s="147"/>
      <c r="BB42" s="147"/>
      <c r="BC42" s="147"/>
      <c r="BD42" s="147"/>
      <c r="BE42" s="151" t="str">
        <f>IF(A42="","",
IF(AI42="","",
AZ42*IF(Z42="minuten",(AF42/60),AF42)))</f>
        <v/>
      </c>
      <c r="BF42" s="151"/>
      <c r="BG42" s="151"/>
      <c r="BH42" s="151"/>
      <c r="BI42" s="151"/>
      <c r="BJ42" s="151"/>
      <c r="BK42" s="151"/>
      <c r="BL42" s="49"/>
    </row>
    <row r="43" spans="1:64" ht="15" thickBot="1" x14ac:dyDescent="0.3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50"/>
      <c r="BF43" s="50"/>
      <c r="BG43" s="50"/>
      <c r="BH43" s="50"/>
      <c r="BI43" s="50"/>
      <c r="BJ43" s="50"/>
      <c r="BK43" s="50"/>
      <c r="BL43" s="49" t="s">
        <v>184</v>
      </c>
    </row>
    <row r="44" spans="1:64" ht="15" thickTop="1" x14ac:dyDescent="0.3">
      <c r="A44" s="30" t="s">
        <v>172</v>
      </c>
      <c r="B44" s="40"/>
      <c r="C44" s="41"/>
      <c r="D44" s="41"/>
      <c r="E44" s="41"/>
      <c r="F44" s="41"/>
      <c r="G44" s="30"/>
      <c r="H44" s="42"/>
      <c r="I44" s="42"/>
      <c r="J44" s="42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163">
        <f>SUM(BE38:BK42)</f>
        <v>0</v>
      </c>
      <c r="BF44" s="164"/>
      <c r="BG44" s="164"/>
      <c r="BH44" s="164"/>
      <c r="BI44" s="164"/>
      <c r="BJ44" s="164"/>
      <c r="BK44" s="165"/>
      <c r="BL44" s="49"/>
    </row>
    <row r="45" spans="1:64" ht="15" thickBot="1" x14ac:dyDescent="0.35">
      <c r="A45" s="31" t="s">
        <v>335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157">
        <f>AS33</f>
        <v>0</v>
      </c>
      <c r="BF45" s="158"/>
      <c r="BG45" s="158"/>
      <c r="BH45" s="158"/>
      <c r="BI45" s="158"/>
      <c r="BJ45" s="158"/>
      <c r="BK45" s="159"/>
      <c r="BL45" s="49" t="s">
        <v>45</v>
      </c>
    </row>
    <row r="46" spans="1:64" ht="15" thickTop="1" x14ac:dyDescent="0.3">
      <c r="A46" s="30" t="s">
        <v>183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163">
        <f>BE45-BE44</f>
        <v>0</v>
      </c>
      <c r="BF46" s="164"/>
      <c r="BG46" s="164"/>
      <c r="BH46" s="164"/>
      <c r="BI46" s="164"/>
      <c r="BJ46" s="164"/>
      <c r="BK46" s="165"/>
      <c r="BL46" s="49"/>
    </row>
    <row r="47" spans="1:64" x14ac:dyDescent="0.3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51"/>
      <c r="BF47" s="51"/>
      <c r="BG47" s="51"/>
      <c r="BH47" s="51"/>
      <c r="BI47" s="51"/>
      <c r="BJ47" s="51"/>
      <c r="BK47" s="51"/>
      <c r="BL47" s="49"/>
    </row>
    <row r="48" spans="1:64" x14ac:dyDescent="0.3">
      <c r="A48" s="30" t="s">
        <v>182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160">
        <f>IF(BE46&lt;0,-BE46,0)</f>
        <v>0</v>
      </c>
      <c r="BF48" s="161"/>
      <c r="BG48" s="161"/>
      <c r="BH48" s="161"/>
      <c r="BI48" s="161"/>
      <c r="BJ48" s="161"/>
      <c r="BK48" s="162"/>
      <c r="BL48" s="49"/>
    </row>
    <row r="49" spans="1:64" ht="15" customHeight="1" x14ac:dyDescent="0.3">
      <c r="A49" s="30" t="s">
        <v>253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BE49" s="94" t="str">
        <f>IFERROR(IF(BE45=0,"",ROUNDUP(BE48/BE45,2)),"")</f>
        <v/>
      </c>
      <c r="BF49" s="95"/>
      <c r="BG49" s="95"/>
      <c r="BH49" s="95"/>
      <c r="BI49" s="95"/>
      <c r="BJ49" s="95"/>
      <c r="BK49" s="96"/>
      <c r="BL49" s="17" t="s">
        <v>254</v>
      </c>
    </row>
    <row r="50" spans="1:64" ht="15" customHeight="1" x14ac:dyDescent="0.3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BE50" s="65"/>
      <c r="BF50" s="65"/>
      <c r="BG50" s="65"/>
      <c r="BH50" s="65"/>
      <c r="BI50" s="65"/>
      <c r="BJ50" s="65"/>
      <c r="BK50" s="65"/>
    </row>
    <row r="51" spans="1:64" x14ac:dyDescent="0.3">
      <c r="A51" s="44" t="s">
        <v>247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30"/>
      <c r="AI51" s="30"/>
      <c r="AJ51" s="44" t="s">
        <v>255</v>
      </c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</row>
    <row r="52" spans="1:64" x14ac:dyDescent="0.3">
      <c r="A52" s="30" t="s">
        <v>245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92" t="s">
        <v>256</v>
      </c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64" ht="15.75" customHeight="1" x14ac:dyDescent="0.3">
      <c r="A53" s="30" t="s">
        <v>228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</row>
    <row r="54" spans="1:64" ht="15" customHeight="1" x14ac:dyDescent="0.3">
      <c r="A54" s="30" t="s">
        <v>186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</row>
    <row r="55" spans="1:64" ht="15" customHeight="1" x14ac:dyDescent="0.3">
      <c r="A55" s="30" t="s">
        <v>187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64" ht="15" customHeight="1" x14ac:dyDescent="0.3">
      <c r="A56" s="30" t="s">
        <v>246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</row>
    <row r="57" spans="1:64" ht="15" customHeight="1" x14ac:dyDescent="0.3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</row>
    <row r="58" spans="1:64" ht="15" customHeight="1" x14ac:dyDescent="0.3">
      <c r="A58" s="30" t="s">
        <v>233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</row>
    <row r="59" spans="1:64" ht="15" customHeight="1" x14ac:dyDescent="0.3">
      <c r="A59" s="5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</row>
    <row r="60" spans="1:64" ht="15" customHeight="1" x14ac:dyDescent="0.3">
      <c r="A60" s="59" t="s">
        <v>242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</row>
    <row r="61" spans="1:64" ht="15" customHeight="1" x14ac:dyDescent="0.3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</row>
    <row r="62" spans="1:64" x14ac:dyDescent="0.3">
      <c r="A62" s="43" t="s">
        <v>31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</row>
    <row r="63" spans="1:64" ht="15.75" customHeight="1" x14ac:dyDescent="0.3">
      <c r="A63" s="43" t="s">
        <v>39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</row>
    <row r="64" spans="1:64" x14ac:dyDescent="0.3">
      <c r="A64" s="43" t="s">
        <v>40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</row>
    <row r="65" spans="1:43" x14ac:dyDescent="0.3">
      <c r="A65" s="4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47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</row>
    <row r="66" spans="1:43" x14ac:dyDescent="0.3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</row>
    <row r="67" spans="1:43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</row>
    <row r="68" spans="1:43" x14ac:dyDescent="0.3"/>
    <row r="69" spans="1:43" x14ac:dyDescent="0.3"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spans="1:43" x14ac:dyDescent="0.3"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</row>
    <row r="71" spans="1:43" x14ac:dyDescent="0.3"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</row>
    <row r="161" x14ac:dyDescent="0.3"/>
    <row r="162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</sheetData>
  <sheetProtection algorithmName="SHA-512" hashValue="UsGo4A1sEgAPEYpGiVYTbtbueUfLkylI+Kx+GqTxwQffMAK4/fNSFwILe6NHnoN7K+bzwHsmGLat1QxkUMVPHw==" saltValue="/HS2ljkMEFVLIEkoloSMNA==" spinCount="100000" sheet="1" objects="1" scenarios="1"/>
  <mergeCells count="88">
    <mergeCell ref="AF16:AR16"/>
    <mergeCell ref="AS16:BK16"/>
    <mergeCell ref="K13:AC13"/>
    <mergeCell ref="AZ13:BK13"/>
    <mergeCell ref="BE44:BK44"/>
    <mergeCell ref="AI42:AM42"/>
    <mergeCell ref="AF42:AH42"/>
    <mergeCell ref="Z37:AE37"/>
    <mergeCell ref="Z38:AE38"/>
    <mergeCell ref="AI37:AM37"/>
    <mergeCell ref="AI38:AM38"/>
    <mergeCell ref="AI39:AM39"/>
    <mergeCell ref="AI40:AM40"/>
    <mergeCell ref="AI41:AM41"/>
    <mergeCell ref="AF37:AH37"/>
    <mergeCell ref="AF38:AH38"/>
    <mergeCell ref="BE45:BK45"/>
    <mergeCell ref="BE48:BK48"/>
    <mergeCell ref="BE46:BK46"/>
    <mergeCell ref="AS30:BK30"/>
    <mergeCell ref="AS33:BK33"/>
    <mergeCell ref="AN39:AS39"/>
    <mergeCell ref="AN40:AS40"/>
    <mergeCell ref="AN41:AS41"/>
    <mergeCell ref="AN42:AS42"/>
    <mergeCell ref="AT37:AY37"/>
    <mergeCell ref="AT38:AY38"/>
    <mergeCell ref="AT39:AY39"/>
    <mergeCell ref="AT40:AY40"/>
    <mergeCell ref="AT41:AY41"/>
    <mergeCell ref="A1:G1"/>
    <mergeCell ref="AZ42:BD42"/>
    <mergeCell ref="BE37:BK37"/>
    <mergeCell ref="BE38:BK38"/>
    <mergeCell ref="BE39:BK39"/>
    <mergeCell ref="BE40:BK40"/>
    <mergeCell ref="BE41:BK41"/>
    <mergeCell ref="BE42:BK42"/>
    <mergeCell ref="AZ37:BD37"/>
    <mergeCell ref="AZ38:BD38"/>
    <mergeCell ref="AZ39:BD39"/>
    <mergeCell ref="AZ40:BD40"/>
    <mergeCell ref="AZ41:BD41"/>
    <mergeCell ref="AT42:AY42"/>
    <mergeCell ref="AN37:AS37"/>
    <mergeCell ref="AN38:AS38"/>
    <mergeCell ref="AF39:AH39"/>
    <mergeCell ref="AF40:AH40"/>
    <mergeCell ref="AF41:AH41"/>
    <mergeCell ref="W42:Y42"/>
    <mergeCell ref="T37:V37"/>
    <mergeCell ref="T38:V38"/>
    <mergeCell ref="Z39:AE39"/>
    <mergeCell ref="Z40:AE40"/>
    <mergeCell ref="Z41:AE41"/>
    <mergeCell ref="Z42:AE42"/>
    <mergeCell ref="AS29:BK29"/>
    <mergeCell ref="A39:S39"/>
    <mergeCell ref="A40:S40"/>
    <mergeCell ref="A42:S42"/>
    <mergeCell ref="A41:S41"/>
    <mergeCell ref="A37:S37"/>
    <mergeCell ref="A38:S38"/>
    <mergeCell ref="T39:V39"/>
    <mergeCell ref="T40:V40"/>
    <mergeCell ref="T41:V41"/>
    <mergeCell ref="T42:V42"/>
    <mergeCell ref="W37:Y37"/>
    <mergeCell ref="W38:Y38"/>
    <mergeCell ref="W39:Y39"/>
    <mergeCell ref="W40:Y40"/>
    <mergeCell ref="W41:Y41"/>
    <mergeCell ref="AJ52:BL53"/>
    <mergeCell ref="BE49:BK49"/>
    <mergeCell ref="AS32:BK32"/>
    <mergeCell ref="K14:AC14"/>
    <mergeCell ref="K15:AC15"/>
    <mergeCell ref="K27:AC27"/>
    <mergeCell ref="K28:AC28"/>
    <mergeCell ref="AS14:BK14"/>
    <mergeCell ref="AS15:BK15"/>
    <mergeCell ref="AF14:AR14"/>
    <mergeCell ref="AF15:AR15"/>
    <mergeCell ref="AS31:BK31"/>
    <mergeCell ref="AS17:BK23"/>
    <mergeCell ref="AF17:AR23"/>
    <mergeCell ref="AS27:BK27"/>
    <mergeCell ref="AS28:BK28"/>
  </mergeCells>
  <conditionalFormatting sqref="AN38:AS42">
    <cfRule type="expression" dxfId="9" priority="3">
      <formula>AND($AI38="per week",SUM($AN38)&lt;=0)</formula>
    </cfRule>
    <cfRule type="expression" dxfId="8" priority="4">
      <formula>$AI38&lt;&gt;"per week"</formula>
    </cfRule>
  </conditionalFormatting>
  <conditionalFormatting sqref="AS14:AS16">
    <cfRule type="expression" dxfId="7" priority="1">
      <formula>OR($AZ$13="",$AZ$13="nee")</formula>
    </cfRule>
  </conditionalFormatting>
  <conditionalFormatting sqref="AS32:BK32">
    <cfRule type="expression" dxfId="6" priority="18">
      <formula>AND($AS$30="a-specifiek",$AS$32="selecteer een a-specifieke toewijzing")</formula>
    </cfRule>
    <cfRule type="expression" dxfId="5" priority="19">
      <formula>$AS$30&lt;&gt;"a-specifiek"</formula>
    </cfRule>
  </conditionalFormatting>
  <dataValidations xWindow="878" yWindow="605" count="14">
    <dataValidation type="list" allowBlank="1" showInputMessage="1" showErrorMessage="1" sqref="AS32" xr:uid="{00000000-0002-0000-0100-000000000000}">
      <formula1>Var_lijst_producten_aspecifiek</formula1>
    </dataValidation>
    <dataValidation type="list" allowBlank="1" showInputMessage="1" showErrorMessage="1" sqref="A38:A42" xr:uid="{00000000-0002-0000-0100-000001000000}">
      <formula1>VAR_lijst_producten_aspecifiek_vervolgkeuze</formula1>
    </dataValidation>
    <dataValidation type="list" allowBlank="1" showInputMessage="1" showErrorMessage="1" sqref="AI38:AM42" xr:uid="{00000000-0002-0000-0100-000002000000}">
      <formula1>var_list_rekenmethode</formula1>
    </dataValidation>
    <dataValidation type="list" allowBlank="1" showInputMessage="1" showErrorMessage="1" sqref="AS30:BK30" xr:uid="{00000000-0002-0000-0100-000003000000}">
      <formula1>var_list_toewijzingsmethodiek</formula1>
    </dataValidation>
    <dataValidation type="list" allowBlank="1" showInputMessage="1" showErrorMessage="1" prompt="In dit veld kun u de tarief categorie kiezen waarvoor u bent gecontracteerd. Een niet-instellingstarief is lager dan het reguliere tarief. Hier wordt rekening mee gehouden in onderstaande berekening die de tarieven uit de tarievenlijst ophaalt." sqref="K15:AC15" xr:uid="{00000000-0002-0000-0100-000004000000}">
      <formula1>var_list_tarief_categorie</formula1>
    </dataValidation>
    <dataValidation type="list" allowBlank="1" showInputMessage="1" showErrorMessage="1" sqref="AZ13:BK13" xr:uid="{00000000-0002-0000-0100-000005000000}">
      <formula1>var_list_ja_nee</formula1>
    </dataValidation>
    <dataValidation allowBlank="1" showInputMessage="1" showErrorMessage="1" prompt="Bijvoorbeeld Stichting Jeugdteams of de naam van de gecertificeerde instelling." sqref="AS16" xr:uid="{00000000-0002-0000-0100-000006000000}"/>
    <dataValidation allowBlank="1" showInputMessage="1" showErrorMessage="1" prompt="De naam van de contactpersoon die akkoord heeft gegeven voor overschrijding van het normenkader." sqref="AS14" xr:uid="{00000000-0002-0000-0100-000007000000}"/>
    <dataValidation allowBlank="1" showInputMessage="1" showErrorMessage="1" promptTitle="Huidig Budget:" prompt="Vul hier het huidige budget van de toewijzing in Euro's in. " sqref="AS33:BK33" xr:uid="{00000000-0002-0000-0100-000008000000}"/>
    <dataValidation allowBlank="1" showInputMessage="1" showErrorMessage="1" promptTitle="Aantal weken" prompt="Indien de rekenmethode per week is. Vul hier dan het aantal weken in waarover je wilt rekenen. Het aantal eenheden dat je invult is dan per week." sqref="AN38:AS42" xr:uid="{00000000-0002-0000-0100-000009000000}"/>
    <dataValidation allowBlank="1" showInputMessage="1" showErrorMessage="1" promptTitle="Aantal eenheden" prompt="vul hier het aantal eenheden in voor de gekozen rekenmethode._x000a_Bij rekenmethode &quot;totaal&quot; vult u hier bijv. het totaal aantal minuten in._x000a_bij rekenmethode &quot;per week&quot; vult u hier bijv. het aantal minuten per week in." sqref="AT38:AY42" xr:uid="{00000000-0002-0000-0100-00000A000000}"/>
    <dataValidation type="textLength" allowBlank="1" showInputMessage="1" showErrorMessage="1" error="U kunt maximaal 328 tekens in dit opmerking veld invullen._x000a_Indien er meer toelichting nodig is kan u deze invullen in de uitgebreide toelichting van dit formulier." promptTitle="Afspraken" prompt="Vermeld hier kort de afspraak die gemaakt is m.b.t. het overschrijden van het normenkader. Maximaal 328 tekens._x000a_Indien er meer toelichting nodig is kan u deze invullen in de uitgebreide toelichting van dit formulier." sqref="AS17:BK23" xr:uid="{00000000-0002-0000-0100-00000B000000}">
      <formula1>0</formula1>
      <formula2>328</formula2>
    </dataValidation>
    <dataValidation allowBlank="1" showInputMessage="1" showErrorMessage="1" prompt="Het e-mail adres van de aangegeven contactpersoon." sqref="AS15:BK15" xr:uid="{1CB0FA12-DEB9-47D2-AAFF-2B51D74A7FD8}"/>
    <dataValidation type="custom" operator="equal" allowBlank="1" showInputMessage="1" showErrorMessage="1" sqref="K28:AC28" xr:uid="{910E65AB-7A0A-45A4-9053-33292F5E6D11}">
      <formula1>AND(LEN(K28)=3,ISNUMBER(--K28))</formula1>
    </dataValidation>
  </dataValidations>
  <pageMargins left="0.19685039370078741" right="0.19685039370078741" top="0.19685039370078741" bottom="0.19685039370078741" header="0" footer="0"/>
  <pageSetup paperSize="9" scale="82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153"/>
  <sheetViews>
    <sheetView showGridLines="0" zoomScaleNormal="100" workbookViewId="0">
      <pane ySplit="3" topLeftCell="A4" activePane="bottomLeft" state="frozen"/>
      <selection pane="bottomLeft" activeCell="K17" sqref="K17:AC17"/>
    </sheetView>
  </sheetViews>
  <sheetFormatPr defaultColWidth="0" defaultRowHeight="15" customHeight="1" zeroHeight="1" x14ac:dyDescent="0.3"/>
  <cols>
    <col min="1" max="21" width="2.6640625" style="17" customWidth="1"/>
    <col min="22" max="22" width="3.33203125" style="17" customWidth="1"/>
    <col min="23" max="64" width="2.6640625" style="17" customWidth="1"/>
    <col min="65" max="65" width="2.33203125" style="17" customWidth="1"/>
    <col min="66" max="16384" width="9.109375" style="17" hidden="1"/>
  </cols>
  <sheetData>
    <row r="1" spans="1:64" ht="78.75" customHeight="1" x14ac:dyDescent="0.3">
      <c r="A1" s="146" t="str">
        <f>HYPERLINK("#'"&amp;"INDEX"&amp;"'!A1","GoTo Index")</f>
        <v>GoTo Index</v>
      </c>
      <c r="B1" s="146"/>
      <c r="C1" s="146"/>
      <c r="D1" s="146"/>
      <c r="E1" s="146"/>
      <c r="F1" s="146"/>
      <c r="G1" s="146"/>
      <c r="H1" s="10" t="str">
        <f>"Formulier aanvraag inzet niet gecontracteerde onderaannemer "&amp;VAR_JAAR</f>
        <v>Formulier aanvraag inzet niet gecontracteerde onderaannemer 2026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4" ht="14.4" x14ac:dyDescent="0.3">
      <c r="A2" t="s">
        <v>34</v>
      </c>
      <c r="B2"/>
      <c r="C2"/>
      <c r="D2"/>
      <c r="E2"/>
      <c r="F2"/>
      <c r="G2"/>
      <c r="H2"/>
      <c r="I2"/>
      <c r="J2"/>
    </row>
    <row r="3" spans="1:64" ht="14.4" x14ac:dyDescent="0.3">
      <c r="A3" t="s">
        <v>35</v>
      </c>
      <c r="B3" s="1"/>
      <c r="C3"/>
      <c r="D3"/>
      <c r="E3"/>
      <c r="F3"/>
      <c r="G3"/>
      <c r="H3"/>
      <c r="I3"/>
      <c r="J3"/>
    </row>
    <row r="4" spans="1:64" ht="14.4" x14ac:dyDescent="0.3"/>
    <row r="5" spans="1:64" customFormat="1" ht="74.25" customHeight="1" x14ac:dyDescent="0.3">
      <c r="A5" s="56" t="s">
        <v>213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</row>
    <row r="6" spans="1:64" ht="14.4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64" ht="14.4" x14ac:dyDescent="0.3">
      <c r="A7" s="32" t="s">
        <v>215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64" ht="14.4" x14ac:dyDescent="0.3">
      <c r="A8" s="32" t="s">
        <v>214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64" ht="14.4" x14ac:dyDescent="0.3">
      <c r="A9" s="32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64" ht="14.4" x14ac:dyDescent="0.3">
      <c r="A10" s="44" t="s">
        <v>221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F10" s="44" t="s">
        <v>249</v>
      </c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</row>
    <row r="11" spans="1:64" ht="14.4" x14ac:dyDescent="0.3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64" ht="14.4" x14ac:dyDescent="0.3">
      <c r="A12" s="34" t="s">
        <v>222</v>
      </c>
      <c r="B12" s="35"/>
      <c r="C12" s="35"/>
      <c r="D12" s="35"/>
      <c r="E12" s="35"/>
      <c r="F12" s="35"/>
      <c r="G12" s="35"/>
      <c r="H12" s="35"/>
      <c r="I12" s="35"/>
      <c r="J12" s="35"/>
      <c r="K12" s="98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100"/>
      <c r="AF12" s="37" t="s">
        <v>216</v>
      </c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9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5"/>
    </row>
    <row r="13" spans="1:64" ht="14.4" x14ac:dyDescent="0.3">
      <c r="A13" s="34" t="s">
        <v>47</v>
      </c>
      <c r="B13" s="35"/>
      <c r="C13" s="35"/>
      <c r="D13" s="35"/>
      <c r="E13" s="35"/>
      <c r="F13" s="35"/>
      <c r="G13" s="35"/>
      <c r="H13" s="35"/>
      <c r="I13" s="35"/>
      <c r="J13" s="35"/>
      <c r="K13" s="98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0"/>
      <c r="AF13" s="37" t="s">
        <v>250</v>
      </c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9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3"/>
    </row>
    <row r="14" spans="1:64" ht="14.4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F14" s="37" t="s">
        <v>251</v>
      </c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9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3"/>
    </row>
    <row r="15" spans="1:64" ht="14.4" x14ac:dyDescent="0.3">
      <c r="A15" s="44" t="s">
        <v>223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F15" s="37" t="s">
        <v>32</v>
      </c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9"/>
      <c r="AS15" s="115" t="str">
        <f>IF(OR(AS13="",AS14=""),"",ROUNDUP((AS14-AS13+1)/7,0))</f>
        <v/>
      </c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6"/>
    </row>
    <row r="16" spans="1:64" ht="14.4" x14ac:dyDescent="0.3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64" ht="14.4" x14ac:dyDescent="0.3">
      <c r="A17" s="37" t="s">
        <v>356</v>
      </c>
      <c r="B17" s="38"/>
      <c r="C17" s="38"/>
      <c r="D17" s="38"/>
      <c r="E17" s="38"/>
      <c r="F17" s="38"/>
      <c r="G17" s="38"/>
      <c r="H17" s="38"/>
      <c r="I17" s="38"/>
      <c r="J17" s="39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5"/>
    </row>
    <row r="18" spans="1:64" ht="14.4" x14ac:dyDescent="0.3">
      <c r="A18" s="37" t="s">
        <v>357</v>
      </c>
      <c r="B18" s="38"/>
      <c r="C18" s="38"/>
      <c r="D18" s="38"/>
      <c r="E18" s="38"/>
      <c r="F18" s="38"/>
      <c r="G18" s="38"/>
      <c r="H18" s="38"/>
      <c r="I18" s="38"/>
      <c r="J18" s="39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5"/>
    </row>
    <row r="19" spans="1:64" ht="14.4" x14ac:dyDescent="0.3"/>
    <row r="20" spans="1:64" ht="14.4" x14ac:dyDescent="0.3"/>
    <row r="21" spans="1:64" ht="14.4" x14ac:dyDescent="0.3">
      <c r="A21" s="44" t="s">
        <v>230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</row>
    <row r="22" spans="1:64" ht="15.6" x14ac:dyDescent="0.3">
      <c r="A22" s="2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</row>
    <row r="23" spans="1:64" ht="25.5" customHeight="1" x14ac:dyDescent="0.3">
      <c r="A23" s="137" t="s">
        <v>217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76" t="s">
        <v>173</v>
      </c>
      <c r="U23" s="176"/>
      <c r="V23" s="176"/>
      <c r="W23" s="177" t="s">
        <v>174</v>
      </c>
      <c r="X23" s="177"/>
      <c r="Y23" s="177"/>
      <c r="Z23" s="144" t="s">
        <v>9</v>
      </c>
      <c r="AA23" s="145"/>
      <c r="AB23" s="145"/>
      <c r="AC23" s="145"/>
      <c r="AD23" s="145"/>
      <c r="AE23" s="145"/>
      <c r="AF23" s="174" t="s">
        <v>0</v>
      </c>
      <c r="AG23" s="174"/>
      <c r="AH23" s="175"/>
      <c r="AI23" s="152" t="s">
        <v>176</v>
      </c>
      <c r="AJ23" s="152"/>
      <c r="AK23" s="152"/>
      <c r="AL23" s="152"/>
      <c r="AM23" s="152"/>
      <c r="AN23" s="152" t="s">
        <v>32</v>
      </c>
      <c r="AO23" s="152"/>
      <c r="AP23" s="152"/>
      <c r="AQ23" s="152"/>
      <c r="AR23" s="152"/>
      <c r="AS23" s="152"/>
      <c r="AT23" s="152" t="s">
        <v>177</v>
      </c>
      <c r="AU23" s="152"/>
      <c r="AV23" s="152"/>
      <c r="AW23" s="152"/>
      <c r="AX23" s="152"/>
      <c r="AY23" s="152"/>
      <c r="AZ23" s="152" t="s">
        <v>178</v>
      </c>
      <c r="BA23" s="152"/>
      <c r="BB23" s="152"/>
      <c r="BC23" s="152"/>
      <c r="BD23" s="152"/>
      <c r="BE23" s="148" t="s">
        <v>175</v>
      </c>
      <c r="BF23" s="149"/>
      <c r="BG23" s="149"/>
      <c r="BH23" s="149"/>
      <c r="BI23" s="149"/>
      <c r="BJ23" s="149"/>
      <c r="BK23" s="150"/>
      <c r="BL23" s="49"/>
    </row>
    <row r="24" spans="1:64" ht="14.4" x14ac:dyDescent="0.3">
      <c r="A24" s="178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41" t="str">
        <f>IF($A24="","",INDEX(Tarievenlijst!$N:$N,MATCH($A24,Tarievenlijst!$K:$K,0)))</f>
        <v/>
      </c>
      <c r="U24" s="141"/>
      <c r="V24" s="141"/>
      <c r="W24" s="141" t="str">
        <f>IF($A24="","",INDEX(Tarievenlijst!$M:$M,MATCH($A24,Tarievenlijst!$K:$K,0)))</f>
        <v/>
      </c>
      <c r="X24" s="141"/>
      <c r="Y24" s="141"/>
      <c r="Z24" s="144" t="str">
        <f>IF($A24="","",INDEX(Tarievenlijst!$L:$L,MATCH($A24,Tarievenlijst!$K:$K,0)))</f>
        <v/>
      </c>
      <c r="AA24" s="145"/>
      <c r="AB24" s="145"/>
      <c r="AC24" s="145"/>
      <c r="AD24" s="145"/>
      <c r="AE24" s="145"/>
      <c r="AF24" s="142" t="str">
        <f>IF($A24="","",INDEX(Tarievenlijst!$O:$O,MATCH($A24,Tarievenlijst!$K:$K,0)))</f>
        <v/>
      </c>
      <c r="AG24" s="143"/>
      <c r="AH24" s="143"/>
      <c r="AI24" s="173"/>
      <c r="AJ24" s="173"/>
      <c r="AK24" s="173"/>
      <c r="AL24" s="173"/>
      <c r="AM24" s="17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47" t="str">
        <f>IF($A24="","",
IF(AI24="","",
IF(AI24="totaal",AT24,IF(AI24="per week",AT24*AN24))))</f>
        <v/>
      </c>
      <c r="BA24" s="147"/>
      <c r="BB24" s="147"/>
      <c r="BC24" s="147"/>
      <c r="BD24" s="147"/>
      <c r="BE24" s="151" t="str">
        <f>IF(A24="","",
IF(AI24="","",
AZ24*IF(Z24="minuten",(AF24/60),AF24)))</f>
        <v/>
      </c>
      <c r="BF24" s="151"/>
      <c r="BG24" s="151"/>
      <c r="BH24" s="151"/>
      <c r="BI24" s="151"/>
      <c r="BJ24" s="151"/>
      <c r="BK24" s="151"/>
      <c r="BL24" s="49"/>
    </row>
    <row r="25" spans="1:64" ht="14.4" x14ac:dyDescent="0.3">
      <c r="A25" s="178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41" t="str">
        <f>IF($A25="","",INDEX(Tarievenlijst!$N:$N,MATCH($A25,Tarievenlijst!$K:$K,0)))</f>
        <v/>
      </c>
      <c r="U25" s="141"/>
      <c r="V25" s="141"/>
      <c r="W25" s="141" t="str">
        <f>IF($A25="","",INDEX(Tarievenlijst!$M:$M,MATCH($A25,Tarievenlijst!$K:$K,0)))</f>
        <v/>
      </c>
      <c r="X25" s="141"/>
      <c r="Y25" s="141"/>
      <c r="Z25" s="144" t="str">
        <f>IF($A25="","",INDEX(Tarievenlijst!$L:$L,MATCH($A25,Tarievenlijst!$K:$K,0)))</f>
        <v/>
      </c>
      <c r="AA25" s="145"/>
      <c r="AB25" s="145"/>
      <c r="AC25" s="145"/>
      <c r="AD25" s="145"/>
      <c r="AE25" s="145"/>
      <c r="AF25" s="142" t="str">
        <f>IF($A25="","",INDEX(Tarievenlijst!$O:$O,MATCH($A25,Tarievenlijst!$K:$K,0)))</f>
        <v/>
      </c>
      <c r="AG25" s="143"/>
      <c r="AH25" s="143"/>
      <c r="AI25" s="173"/>
      <c r="AJ25" s="173"/>
      <c r="AK25" s="173"/>
      <c r="AL25" s="173"/>
      <c r="AM25" s="17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47" t="str">
        <f>IF($A25="","",
IF(AI25="","",
IF(AI25="totaal",AT25,IF(AI25="per week",AT25*AN25))))</f>
        <v/>
      </c>
      <c r="BA25" s="147"/>
      <c r="BB25" s="147"/>
      <c r="BC25" s="147"/>
      <c r="BD25" s="147"/>
      <c r="BE25" s="151" t="str">
        <f>IF(A25="","",
IF(AI25="","",
AZ25*IF(Z25="minuten",(AF25/60),AF25)))</f>
        <v/>
      </c>
      <c r="BF25" s="151"/>
      <c r="BG25" s="151"/>
      <c r="BH25" s="151"/>
      <c r="BI25" s="151"/>
      <c r="BJ25" s="151"/>
      <c r="BK25" s="151"/>
      <c r="BL25" s="49"/>
    </row>
    <row r="26" spans="1:64" ht="14.4" x14ac:dyDescent="0.3">
      <c r="A26" s="178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41" t="str">
        <f>IF($A26="","",INDEX(Tarievenlijst!$N:$N,MATCH($A26,Tarievenlijst!$K:$K,0)))</f>
        <v/>
      </c>
      <c r="U26" s="141"/>
      <c r="V26" s="141"/>
      <c r="W26" s="141" t="str">
        <f>IF($A26="","",INDEX(Tarievenlijst!$M:$M,MATCH($A26,Tarievenlijst!$K:$K,0)))</f>
        <v/>
      </c>
      <c r="X26" s="141"/>
      <c r="Y26" s="141"/>
      <c r="Z26" s="144" t="str">
        <f>IF($A26="","",INDEX(Tarievenlijst!$L:$L,MATCH($A26,Tarievenlijst!$K:$K,0)))</f>
        <v/>
      </c>
      <c r="AA26" s="145"/>
      <c r="AB26" s="145"/>
      <c r="AC26" s="145"/>
      <c r="AD26" s="145"/>
      <c r="AE26" s="145"/>
      <c r="AF26" s="142" t="str">
        <f>IF($A26="","",INDEX(Tarievenlijst!$O:$O,MATCH($A26,Tarievenlijst!$K:$K,0)))</f>
        <v/>
      </c>
      <c r="AG26" s="143"/>
      <c r="AH26" s="143"/>
      <c r="AI26" s="173"/>
      <c r="AJ26" s="173"/>
      <c r="AK26" s="173"/>
      <c r="AL26" s="173"/>
      <c r="AM26" s="17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47" t="str">
        <f>IF($A26="","",
IF(AI26="","",
IF(AI26="totaal",AT26,IF(AI26="per week",AT26*AN26))))</f>
        <v/>
      </c>
      <c r="BA26" s="147"/>
      <c r="BB26" s="147"/>
      <c r="BC26" s="147"/>
      <c r="BD26" s="147"/>
      <c r="BE26" s="151" t="str">
        <f>IF(A26="","",
IF(AI26="","",
AZ26*IF(Z26="minuten",(AF26/60),AF26)))</f>
        <v/>
      </c>
      <c r="BF26" s="151"/>
      <c r="BG26" s="151"/>
      <c r="BH26" s="151"/>
      <c r="BI26" s="151"/>
      <c r="BJ26" s="151"/>
      <c r="BK26" s="151"/>
      <c r="BL26" s="49"/>
    </row>
    <row r="27" spans="1:64" ht="14.4" x14ac:dyDescent="0.3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41" t="str">
        <f>IF($A27="","",INDEX(Tarievenlijst!$N:$N,MATCH($A27,Tarievenlijst!$K:$K,0)))</f>
        <v/>
      </c>
      <c r="U27" s="141"/>
      <c r="V27" s="141"/>
      <c r="W27" s="141" t="str">
        <f>IF($A27="","",INDEX(Tarievenlijst!$M:$M,MATCH($A27,Tarievenlijst!$K:$K,0)))</f>
        <v/>
      </c>
      <c r="X27" s="141"/>
      <c r="Y27" s="141"/>
      <c r="Z27" s="144" t="str">
        <f>IF($A27="","",INDEX(Tarievenlijst!$L:$L,MATCH($A27,Tarievenlijst!$K:$K,0)))</f>
        <v/>
      </c>
      <c r="AA27" s="145"/>
      <c r="AB27" s="145"/>
      <c r="AC27" s="145"/>
      <c r="AD27" s="145"/>
      <c r="AE27" s="145"/>
      <c r="AF27" s="142" t="str">
        <f>IF($A27="","",INDEX(Tarievenlijst!$O:$O,MATCH($A27,Tarievenlijst!$K:$K,0)))</f>
        <v/>
      </c>
      <c r="AG27" s="143"/>
      <c r="AH27" s="143"/>
      <c r="AI27" s="173"/>
      <c r="AJ27" s="173"/>
      <c r="AK27" s="173"/>
      <c r="AL27" s="173"/>
      <c r="AM27" s="17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47" t="str">
        <f>IF($A27="","",
IF(AI27="","",
IF(AI27="totaal",AT27,IF(AI27="per week",AT27*AN27))))</f>
        <v/>
      </c>
      <c r="BA27" s="147"/>
      <c r="BB27" s="147"/>
      <c r="BC27" s="147"/>
      <c r="BD27" s="147"/>
      <c r="BE27" s="151" t="str">
        <f>IF(A27="","",
IF(AI27="","",
AZ27*IF(Z27="minuten",(AF27/60),AF27)))</f>
        <v/>
      </c>
      <c r="BF27" s="151"/>
      <c r="BG27" s="151"/>
      <c r="BH27" s="151"/>
      <c r="BI27" s="151"/>
      <c r="BJ27" s="151"/>
      <c r="BK27" s="151"/>
      <c r="BL27" s="49"/>
    </row>
    <row r="28" spans="1:64" ht="14.4" x14ac:dyDescent="0.3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41" t="str">
        <f>IF($A28="","",INDEX(Tarievenlijst!$N:$N,MATCH($A28,Tarievenlijst!$K:$K,0)))</f>
        <v/>
      </c>
      <c r="U28" s="141"/>
      <c r="V28" s="141"/>
      <c r="W28" s="141" t="str">
        <f>IF($A28="","",INDEX(Tarievenlijst!$M:$M,MATCH($A28,Tarievenlijst!$K:$K,0)))</f>
        <v/>
      </c>
      <c r="X28" s="141"/>
      <c r="Y28" s="141"/>
      <c r="Z28" s="144" t="str">
        <f>IF($A28="","",INDEX(Tarievenlijst!$L:$L,MATCH($A28,Tarievenlijst!$K:$K,0)))</f>
        <v/>
      </c>
      <c r="AA28" s="145"/>
      <c r="AB28" s="145"/>
      <c r="AC28" s="145"/>
      <c r="AD28" s="145"/>
      <c r="AE28" s="145"/>
      <c r="AF28" s="142" t="str">
        <f>IF($A28="","",INDEX(Tarievenlijst!$O:$O,MATCH($A28,Tarievenlijst!$K:$K,0)))</f>
        <v/>
      </c>
      <c r="AG28" s="143"/>
      <c r="AH28" s="143"/>
      <c r="AI28" s="173"/>
      <c r="AJ28" s="173"/>
      <c r="AK28" s="173"/>
      <c r="AL28" s="173"/>
      <c r="AM28" s="17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47" t="str">
        <f>IF($A28="","",
IF(AI28="","",
IF(AI28="totaal",AT28,IF(AI28="per week",AT28*AN28))))</f>
        <v/>
      </c>
      <c r="BA28" s="147"/>
      <c r="BB28" s="147"/>
      <c r="BC28" s="147"/>
      <c r="BD28" s="147"/>
      <c r="BE28" s="151" t="str">
        <f>IF(A28="","",
IF(AI28="","",
AZ28*IF(Z28="minuten",(AF28/60),AF28)))</f>
        <v/>
      </c>
      <c r="BF28" s="151"/>
      <c r="BG28" s="151"/>
      <c r="BH28" s="151"/>
      <c r="BI28" s="151"/>
      <c r="BJ28" s="151"/>
      <c r="BK28" s="151"/>
      <c r="BL28" s="49"/>
    </row>
    <row r="29" spans="1:64" thickBot="1" x14ac:dyDescent="0.3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50"/>
      <c r="BF29" s="50"/>
      <c r="BG29" s="50"/>
      <c r="BH29" s="50"/>
      <c r="BI29" s="50"/>
      <c r="BJ29" s="50"/>
      <c r="BK29" s="50"/>
      <c r="BL29" s="49" t="s">
        <v>184</v>
      </c>
    </row>
    <row r="30" spans="1:64" thickTop="1" x14ac:dyDescent="0.3">
      <c r="A30" s="30" t="s">
        <v>172</v>
      </c>
      <c r="B30" s="40"/>
      <c r="C30" s="41"/>
      <c r="D30" s="41"/>
      <c r="E30" s="41"/>
      <c r="F30" s="41"/>
      <c r="G30" s="30"/>
      <c r="H30" s="42"/>
      <c r="I30" s="42"/>
      <c r="J30" s="42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163">
        <f>SUM(BE24:BK28)</f>
        <v>0</v>
      </c>
      <c r="BF30" s="164"/>
      <c r="BG30" s="164"/>
      <c r="BH30" s="164"/>
      <c r="BI30" s="164"/>
      <c r="BJ30" s="164"/>
      <c r="BK30" s="165"/>
      <c r="BL30" s="49"/>
    </row>
    <row r="31" spans="1:64" ht="15" customHeight="1" x14ac:dyDescent="0.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</row>
    <row r="32" spans="1:64" ht="14.4" x14ac:dyDescent="0.3">
      <c r="A32" s="44" t="s">
        <v>231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30"/>
      <c r="AI32" s="30"/>
      <c r="AJ32" s="30"/>
      <c r="AK32" s="30"/>
      <c r="AL32" s="30"/>
      <c r="AM32" s="30"/>
      <c r="AN32" s="30"/>
      <c r="AO32" s="30"/>
      <c r="AP32" s="30"/>
      <c r="AQ32" s="30"/>
    </row>
    <row r="33" spans="1:43" ht="14.4" x14ac:dyDescent="0.3">
      <c r="A33" s="30" t="s">
        <v>232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47"/>
    </row>
    <row r="34" spans="1:43" ht="15.75" customHeight="1" x14ac:dyDescent="0.3">
      <c r="A34" s="30" t="s">
        <v>228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</row>
    <row r="35" spans="1:43" ht="15" customHeight="1" x14ac:dyDescent="0.3">
      <c r="A35" s="30" t="s">
        <v>186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</row>
    <row r="36" spans="1:43" ht="15" customHeight="1" x14ac:dyDescent="0.3">
      <c r="A36" s="30" t="s">
        <v>187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</row>
    <row r="37" spans="1:43" ht="15" customHeight="1" x14ac:dyDescent="0.3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</row>
    <row r="38" spans="1:43" ht="14.4" x14ac:dyDescent="0.3">
      <c r="A38" s="30" t="s">
        <v>233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</row>
    <row r="39" spans="1:43" ht="14.4" x14ac:dyDescent="0.3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</row>
    <row r="40" spans="1:43" ht="14.4" x14ac:dyDescent="0.3">
      <c r="A40" s="59" t="s">
        <v>236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</row>
    <row r="41" spans="1:43" ht="14.4" x14ac:dyDescent="0.3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</row>
    <row r="42" spans="1:43" ht="14.4" x14ac:dyDescent="0.3">
      <c r="A42" s="59" t="s">
        <v>239</v>
      </c>
      <c r="B42" s="59"/>
      <c r="C42" s="59"/>
      <c r="D42" s="59"/>
      <c r="E42" s="59"/>
      <c r="F42" s="59"/>
      <c r="G42" s="59"/>
      <c r="H42" s="59"/>
      <c r="I42" s="59"/>
      <c r="J42" s="59"/>
      <c r="K42" s="179" t="s">
        <v>211</v>
      </c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59"/>
      <c r="Y42" s="59"/>
      <c r="Z42" s="59"/>
      <c r="AA42" s="59"/>
      <c r="AB42" s="59"/>
    </row>
    <row r="43" spans="1:43" ht="14.4" x14ac:dyDescent="0.3">
      <c r="A43" s="59" t="s">
        <v>205</v>
      </c>
      <c r="B43" s="59"/>
      <c r="C43" s="59"/>
      <c r="D43" s="60"/>
      <c r="E43" s="60"/>
      <c r="F43" s="59"/>
      <c r="G43" s="59"/>
      <c r="H43" s="59"/>
      <c r="I43" s="59"/>
      <c r="J43" s="59"/>
      <c r="K43" s="179" t="s">
        <v>212</v>
      </c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59"/>
      <c r="Y43" s="59"/>
      <c r="Z43" s="59"/>
      <c r="AA43" s="59"/>
      <c r="AB43" s="59"/>
    </row>
    <row r="44" spans="1:43" ht="14.4" x14ac:dyDescent="0.3">
      <c r="A44" s="59" t="s">
        <v>206</v>
      </c>
      <c r="B44" s="59"/>
      <c r="C44" s="59"/>
      <c r="D44" s="59"/>
      <c r="E44" s="59"/>
      <c r="F44" s="59"/>
      <c r="G44" s="59"/>
      <c r="H44" s="59"/>
      <c r="I44" s="59"/>
      <c r="J44" s="59"/>
      <c r="K44" s="179">
        <v>50</v>
      </c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59"/>
      <c r="Y44" s="59"/>
      <c r="Z44" s="59"/>
      <c r="AA44" s="59"/>
      <c r="AB44" s="59"/>
    </row>
    <row r="45" spans="1:43" ht="14.4" x14ac:dyDescent="0.3">
      <c r="A45" s="59" t="s">
        <v>234</v>
      </c>
      <c r="B45" s="59"/>
      <c r="C45" s="59"/>
      <c r="D45" s="59"/>
      <c r="E45" s="59"/>
      <c r="F45" s="59"/>
      <c r="G45" s="59"/>
      <c r="H45" s="59"/>
      <c r="I45" s="59"/>
      <c r="J45" s="59"/>
      <c r="K45" s="179" t="s">
        <v>235</v>
      </c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59"/>
      <c r="Y45" s="59"/>
      <c r="Z45" s="59"/>
      <c r="AA45" s="59"/>
      <c r="AB45" s="59"/>
    </row>
    <row r="46" spans="1:43" ht="14.4" x14ac:dyDescent="0.3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</row>
    <row r="47" spans="1:43" ht="14.4" x14ac:dyDescent="0.3">
      <c r="A47" s="59" t="s">
        <v>237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</row>
    <row r="48" spans="1:43" ht="14.4" x14ac:dyDescent="0.3">
      <c r="A48" s="59" t="s">
        <v>238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</row>
    <row r="49" spans="1:28" ht="14.4" x14ac:dyDescent="0.3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</row>
    <row r="50" spans="1:28" ht="14.4" x14ac:dyDescent="0.3">
      <c r="A50" s="59" t="s">
        <v>240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1:28" ht="14.4" x14ac:dyDescent="0.3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</row>
    <row r="52" spans="1:28" ht="14.4" x14ac:dyDescent="0.3"/>
    <row r="53" spans="1:28" ht="14.4" hidden="1" x14ac:dyDescent="0.3"/>
    <row r="54" spans="1:28" ht="14.4" hidden="1" x14ac:dyDescent="0.3"/>
    <row r="55" spans="1:28" ht="14.4" hidden="1" x14ac:dyDescent="0.3"/>
    <row r="56" spans="1:28" ht="14.4" hidden="1" x14ac:dyDescent="0.3"/>
    <row r="57" spans="1:28" ht="14.4" hidden="1" x14ac:dyDescent="0.3"/>
    <row r="58" spans="1:28" ht="14.4" hidden="1" x14ac:dyDescent="0.3"/>
    <row r="59" spans="1:28" ht="14.4" hidden="1" x14ac:dyDescent="0.3"/>
    <row r="60" spans="1:28" ht="14.4" hidden="1" x14ac:dyDescent="0.3"/>
    <row r="61" spans="1:28" ht="14.4" hidden="1" x14ac:dyDescent="0.3"/>
    <row r="62" spans="1:28" ht="14.4" hidden="1" x14ac:dyDescent="0.3"/>
    <row r="63" spans="1:28" ht="14.4" hidden="1" x14ac:dyDescent="0.3"/>
    <row r="64" spans="1:28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14.4" hidden="1" x14ac:dyDescent="0.3"/>
    <row r="70" ht="14.4" hidden="1" x14ac:dyDescent="0.3"/>
    <row r="71" ht="14.4" hidden="1" x14ac:dyDescent="0.3"/>
    <row r="72" ht="14.4" hidden="1" x14ac:dyDescent="0.3"/>
    <row r="73" ht="14.4" hidden="1" x14ac:dyDescent="0.3"/>
    <row r="74" ht="14.4" hidden="1" x14ac:dyDescent="0.3"/>
    <row r="75" ht="14.4" hidden="1" x14ac:dyDescent="0.3"/>
    <row r="76" ht="14.4" hidden="1" x14ac:dyDescent="0.3"/>
    <row r="77" ht="14.4" hidden="1" x14ac:dyDescent="0.3"/>
    <row r="78" ht="14.4" hidden="1" x14ac:dyDescent="0.3"/>
    <row r="79" ht="14.4" hidden="1" x14ac:dyDescent="0.3"/>
    <row r="80" ht="14.4" hidden="1" x14ac:dyDescent="0.3"/>
    <row r="81" ht="14.4" hidden="1" x14ac:dyDescent="0.3"/>
    <row r="82" ht="14.4" hidden="1" x14ac:dyDescent="0.3"/>
    <row r="83" ht="14.4" hidden="1" x14ac:dyDescent="0.3"/>
    <row r="84" ht="14.4" hidden="1" x14ac:dyDescent="0.3"/>
    <row r="85" ht="14.4" hidden="1" x14ac:dyDescent="0.3"/>
    <row r="86" ht="14.4" hidden="1" x14ac:dyDescent="0.3"/>
    <row r="87" ht="14.4" hidden="1" x14ac:dyDescent="0.3"/>
    <row r="88" ht="14.4" hidden="1" x14ac:dyDescent="0.3"/>
    <row r="89" ht="14.4" hidden="1" x14ac:dyDescent="0.3"/>
    <row r="90" ht="14.4" hidden="1" x14ac:dyDescent="0.3"/>
    <row r="91" ht="14.4" hidden="1" x14ac:dyDescent="0.3"/>
    <row r="92" ht="14.4" hidden="1" x14ac:dyDescent="0.3"/>
    <row r="93" ht="14.4" hidden="1" x14ac:dyDescent="0.3"/>
    <row r="94" ht="14.4" hidden="1" x14ac:dyDescent="0.3"/>
    <row r="95" ht="14.4" hidden="1" x14ac:dyDescent="0.3"/>
    <row r="96" ht="14.4" hidden="1" x14ac:dyDescent="0.3"/>
    <row r="97" ht="14.4" hidden="1" x14ac:dyDescent="0.3"/>
    <row r="98" ht="14.4" hidden="1" x14ac:dyDescent="0.3"/>
    <row r="99" ht="14.4" hidden="1" x14ac:dyDescent="0.3"/>
    <row r="100" ht="14.4" hidden="1" x14ac:dyDescent="0.3"/>
    <row r="101" ht="14.4" hidden="1" x14ac:dyDescent="0.3"/>
    <row r="102" ht="14.4" hidden="1" x14ac:dyDescent="0.3"/>
    <row r="103" ht="14.4" hidden="1" x14ac:dyDescent="0.3"/>
    <row r="104" ht="14.4" hidden="1" x14ac:dyDescent="0.3"/>
    <row r="105" ht="14.4" hidden="1" x14ac:dyDescent="0.3"/>
    <row r="106" ht="14.4" hidden="1" x14ac:dyDescent="0.3"/>
    <row r="107" ht="14.4" hidden="1" x14ac:dyDescent="0.3"/>
    <row r="108" ht="14.4" hidden="1" x14ac:dyDescent="0.3"/>
    <row r="109" ht="14.4" hidden="1" x14ac:dyDescent="0.3"/>
    <row r="110" ht="14.4" hidden="1" x14ac:dyDescent="0.3"/>
    <row r="111" ht="14.4" hidden="1" x14ac:dyDescent="0.3"/>
    <row r="112" ht="14.4" hidden="1" x14ac:dyDescent="0.3"/>
    <row r="113" ht="14.4" hidden="1" x14ac:dyDescent="0.3"/>
    <row r="114" ht="14.4" hidden="1" x14ac:dyDescent="0.3"/>
    <row r="115" ht="14.4" hidden="1" x14ac:dyDescent="0.3"/>
    <row r="116" ht="14.4" hidden="1" x14ac:dyDescent="0.3"/>
    <row r="117" ht="14.4" hidden="1" x14ac:dyDescent="0.3"/>
    <row r="118" ht="14.4" hidden="1" x14ac:dyDescent="0.3"/>
    <row r="119" ht="14.4" hidden="1" x14ac:dyDescent="0.3"/>
    <row r="120" ht="14.4" hidden="1" x14ac:dyDescent="0.3"/>
    <row r="121" ht="14.4" hidden="1" x14ac:dyDescent="0.3"/>
    <row r="122" ht="14.4" hidden="1" x14ac:dyDescent="0.3"/>
    <row r="123" ht="14.4" hidden="1" x14ac:dyDescent="0.3"/>
    <row r="124" ht="14.4" hidden="1" x14ac:dyDescent="0.3"/>
    <row r="125" ht="14.4" hidden="1" x14ac:dyDescent="0.3"/>
    <row r="126" ht="14.4" hidden="1" x14ac:dyDescent="0.3"/>
    <row r="127" ht="14.4" hidden="1" x14ac:dyDescent="0.3"/>
    <row r="128" ht="14.4" hidden="1" x14ac:dyDescent="0.3"/>
    <row r="129" ht="14.4" hidden="1" x14ac:dyDescent="0.3"/>
    <row r="130" ht="14.4" hidden="1" x14ac:dyDescent="0.3"/>
    <row r="131" ht="14.4" hidden="1" x14ac:dyDescent="0.3"/>
    <row r="132" ht="14.4" hidden="1" x14ac:dyDescent="0.3"/>
    <row r="133" ht="14.4" hidden="1" x14ac:dyDescent="0.3"/>
    <row r="134" ht="14.4" hidden="1" x14ac:dyDescent="0.3"/>
    <row r="135" ht="14.4" hidden="1" x14ac:dyDescent="0.3"/>
    <row r="136" ht="14.4" hidden="1" x14ac:dyDescent="0.3"/>
    <row r="137" ht="14.4" hidden="1" x14ac:dyDescent="0.3"/>
    <row r="138" ht="14.4" hidden="1" x14ac:dyDescent="0.3"/>
    <row r="139" ht="14.4" hidden="1" x14ac:dyDescent="0.3"/>
    <row r="140" ht="14.4" hidden="1" x14ac:dyDescent="0.3"/>
    <row r="141" ht="14.4" hidden="1" x14ac:dyDescent="0.3"/>
    <row r="152" ht="15" customHeight="1" x14ac:dyDescent="0.3"/>
    <row r="153" ht="15" customHeight="1" x14ac:dyDescent="0.3"/>
  </sheetData>
  <sheetProtection algorithmName="SHA-512" hashValue="oq7bsyCqsNBVrOyS/7ZL7Hd1te/gbjekPH5laRT/yY4q+widq71B+ubNSYhsLjtFo0IIhhrcYeI2J70pHxPCsw==" saltValue="J2bo9jFJCYCU0P268oU2QA==" spinCount="100000" sheet="1" objects="1" scenarios="1"/>
  <mergeCells count="74">
    <mergeCell ref="K42:W42"/>
    <mergeCell ref="K43:W43"/>
    <mergeCell ref="K44:W44"/>
    <mergeCell ref="K45:W45"/>
    <mergeCell ref="A28:S28"/>
    <mergeCell ref="T28:V28"/>
    <mergeCell ref="W28:Y28"/>
    <mergeCell ref="Z28:AE28"/>
    <mergeCell ref="A25:S25"/>
    <mergeCell ref="T25:V25"/>
    <mergeCell ref="W25:Y25"/>
    <mergeCell ref="Z25:AE25"/>
    <mergeCell ref="BE30:BK30"/>
    <mergeCell ref="AI27:AM27"/>
    <mergeCell ref="AN27:AS27"/>
    <mergeCell ref="AT27:AY27"/>
    <mergeCell ref="AZ27:BD27"/>
    <mergeCell ref="BE27:BK27"/>
    <mergeCell ref="AI28:AM28"/>
    <mergeCell ref="AN28:AS28"/>
    <mergeCell ref="AT28:AY28"/>
    <mergeCell ref="AZ28:BD28"/>
    <mergeCell ref="BE28:BK28"/>
    <mergeCell ref="AF28:AH28"/>
    <mergeCell ref="AI26:AM26"/>
    <mergeCell ref="AN26:AS26"/>
    <mergeCell ref="AT26:AY26"/>
    <mergeCell ref="AZ26:BD26"/>
    <mergeCell ref="BE26:BK26"/>
    <mergeCell ref="A27:S27"/>
    <mergeCell ref="T27:V27"/>
    <mergeCell ref="W27:Y27"/>
    <mergeCell ref="Z27:AE27"/>
    <mergeCell ref="AF27:AH27"/>
    <mergeCell ref="A26:S26"/>
    <mergeCell ref="T26:V26"/>
    <mergeCell ref="W26:Y26"/>
    <mergeCell ref="Z26:AE26"/>
    <mergeCell ref="AF26:AH26"/>
    <mergeCell ref="BE24:BK24"/>
    <mergeCell ref="AI25:AM25"/>
    <mergeCell ref="AN25:AS25"/>
    <mergeCell ref="AT25:AY25"/>
    <mergeCell ref="AZ25:BD25"/>
    <mergeCell ref="BE25:BK25"/>
    <mergeCell ref="AF25:AH25"/>
    <mergeCell ref="AI23:AM23"/>
    <mergeCell ref="AN23:AS23"/>
    <mergeCell ref="AT23:AY23"/>
    <mergeCell ref="AZ23:BD23"/>
    <mergeCell ref="AI24:AM24"/>
    <mergeCell ref="AN24:AS24"/>
    <mergeCell ref="AT24:AY24"/>
    <mergeCell ref="AZ24:BD24"/>
    <mergeCell ref="A24:S24"/>
    <mergeCell ref="T24:V24"/>
    <mergeCell ref="W24:Y24"/>
    <mergeCell ref="Z24:AE24"/>
    <mergeCell ref="AF24:AH24"/>
    <mergeCell ref="A23:S23"/>
    <mergeCell ref="T23:V23"/>
    <mergeCell ref="W23:Y23"/>
    <mergeCell ref="Z23:AE23"/>
    <mergeCell ref="BE23:BK23"/>
    <mergeCell ref="AF23:AH23"/>
    <mergeCell ref="A1:G1"/>
    <mergeCell ref="K13:AC13"/>
    <mergeCell ref="AS12:BK12"/>
    <mergeCell ref="K17:AC17"/>
    <mergeCell ref="K18:AC18"/>
    <mergeCell ref="K12:AC12"/>
    <mergeCell ref="AS13:BK13"/>
    <mergeCell ref="AS14:BK14"/>
    <mergeCell ref="AS15:BK15"/>
  </mergeCells>
  <conditionalFormatting sqref="AN24:AS28">
    <cfRule type="expression" dxfId="4" priority="1">
      <formula>AND($AI24="per week",SUM($AN24)&lt;=0)</formula>
    </cfRule>
    <cfRule type="expression" dxfId="3" priority="2">
      <formula>$AI24&lt;&gt;"per week"</formula>
    </cfRule>
  </conditionalFormatting>
  <dataValidations count="5">
    <dataValidation type="list" allowBlank="1" showInputMessage="1" showErrorMessage="1" sqref="AI24:AM28" xr:uid="{00000000-0002-0000-0200-000000000000}">
      <formula1>var_list_rekenmethode</formula1>
    </dataValidation>
    <dataValidation type="list" allowBlank="1" showInputMessage="1" showErrorMessage="1" sqref="A24:S28" xr:uid="{00000000-0002-0000-0200-000001000000}">
      <formula1>VAR_lijst_producten_specifiek</formula1>
    </dataValidation>
    <dataValidation allowBlank="1" showInputMessage="1" showErrorMessage="1" promptTitle="Aantal weken" prompt="Indien de rekenmethode per week is. Vul hier dan het aantal weken in waarover je wilt rekenen. Het aantal eenheden dat je invult is dan per week." sqref="AN24:AS28" xr:uid="{00000000-0002-0000-0200-000002000000}"/>
    <dataValidation allowBlank="1" showInputMessage="1" showErrorMessage="1" promptTitle="Aantal eenheden" prompt="vul hier het aantal eenheden in voor de gekozen rekenmethode._x000a_Bij rekenmethode &quot;totaal&quot; vult u hier bijv. het totaal aantal minuten in._x000a_bij rekenmethode &quot;per week&quot; vult u hier bijv. het aantal minuten per week in." sqref="AT24:AY28" xr:uid="{00000000-0002-0000-0200-000003000000}"/>
    <dataValidation type="textLength" operator="equal" allowBlank="1" showInputMessage="1" showErrorMessage="1" sqref="K18:AC18" xr:uid="{3AC44E1C-BD70-4C99-9C50-D379DCBB3F5C}">
      <formula1>3</formula1>
    </dataValidation>
  </dataValidations>
  <pageMargins left="0.19685039370078741" right="0.19685039370078741" top="0.19685039370078741" bottom="0.19685039370078741" header="0" footer="0"/>
  <pageSetup paperSize="9" scale="82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2F8A-C7A2-4C1D-98B2-397AA0795ECD}">
  <sheetPr>
    <pageSetUpPr fitToPage="1"/>
  </sheetPr>
  <dimension ref="A1:BM65"/>
  <sheetViews>
    <sheetView showGridLines="0" zoomScale="85" zoomScaleNormal="85" zoomScaleSheetLayoutView="70" workbookViewId="0">
      <selection activeCell="G44" sqref="G44"/>
    </sheetView>
  </sheetViews>
  <sheetFormatPr defaultColWidth="0" defaultRowHeight="14.4" x14ac:dyDescent="0.3"/>
  <cols>
    <col min="1" max="64" width="2.6640625" style="17" customWidth="1"/>
    <col min="65" max="65" width="2.33203125" style="17" customWidth="1"/>
    <col min="66" max="16384" width="9.109375" hidden="1"/>
  </cols>
  <sheetData>
    <row r="1" spans="1:65" ht="21" x14ac:dyDescent="0.3">
      <c r="A1" s="146" t="str">
        <f>HYPERLINK("#'"&amp;"INDEX"&amp;"'!A1","GoTo Index")</f>
        <v>GoTo Index</v>
      </c>
      <c r="B1" s="146"/>
      <c r="C1" s="146"/>
      <c r="D1" s="146"/>
      <c r="E1" s="146"/>
      <c r="F1" s="146"/>
      <c r="G1" s="146"/>
      <c r="H1" s="10" t="str">
        <f>"Formulier aanvraag toewijzing voor een jeugdige zonder BSN "&amp;VAR_JAAR</f>
        <v>Formulier aanvraag toewijzing voor een jeugdige zonder BSN 2026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5" x14ac:dyDescent="0.3">
      <c r="A2" t="s">
        <v>34</v>
      </c>
      <c r="B2"/>
      <c r="C2"/>
      <c r="D2"/>
      <c r="E2"/>
      <c r="F2"/>
      <c r="G2"/>
      <c r="H2"/>
      <c r="I2"/>
      <c r="J2"/>
    </row>
    <row r="3" spans="1:65" x14ac:dyDescent="0.3">
      <c r="A3" t="s">
        <v>35</v>
      </c>
      <c r="B3" s="1"/>
      <c r="C3"/>
      <c r="D3"/>
      <c r="E3"/>
      <c r="F3"/>
      <c r="G3"/>
      <c r="H3"/>
      <c r="I3"/>
      <c r="J3"/>
    </row>
    <row r="5" spans="1:65" ht="21" x14ac:dyDescent="0.3">
      <c r="A5" s="16" t="s">
        <v>283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/>
    </row>
    <row r="6" spans="1:65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65" x14ac:dyDescent="0.3">
      <c r="A7" s="32" t="s">
        <v>354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65" x14ac:dyDescent="0.3">
      <c r="A8" s="32" t="s">
        <v>336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10" spans="1:65" x14ac:dyDescent="0.3">
      <c r="A10" s="44" t="s">
        <v>221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F10" s="44" t="s">
        <v>317</v>
      </c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</row>
    <row r="11" spans="1:65" x14ac:dyDescent="0.3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65" x14ac:dyDescent="0.3">
      <c r="A12" s="34" t="s">
        <v>222</v>
      </c>
      <c r="B12" s="35"/>
      <c r="C12" s="35"/>
      <c r="D12" s="35"/>
      <c r="E12" s="35"/>
      <c r="F12" s="35"/>
      <c r="G12" s="35"/>
      <c r="H12" s="35"/>
      <c r="I12" s="35"/>
      <c r="J12" s="35"/>
      <c r="K12" s="98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100"/>
      <c r="AF12" s="37" t="s">
        <v>314</v>
      </c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9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3"/>
    </row>
    <row r="13" spans="1:65" ht="15" customHeight="1" x14ac:dyDescent="0.3">
      <c r="A13" s="34" t="s">
        <v>47</v>
      </c>
      <c r="B13" s="35"/>
      <c r="C13" s="35"/>
      <c r="D13" s="35"/>
      <c r="E13" s="35"/>
      <c r="F13" s="35"/>
      <c r="G13" s="35"/>
      <c r="H13" s="35"/>
      <c r="I13" s="35"/>
      <c r="J13" s="35"/>
      <c r="K13" s="98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0"/>
      <c r="AF13" s="37" t="s">
        <v>315</v>
      </c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9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3"/>
    </row>
    <row r="14" spans="1:65" ht="15" customHeight="1" x14ac:dyDescent="0.3">
      <c r="A14" s="36" t="s">
        <v>167</v>
      </c>
      <c r="B14" s="35"/>
      <c r="C14" s="35"/>
      <c r="D14" s="35"/>
      <c r="E14" s="35"/>
      <c r="F14" s="35"/>
      <c r="G14" s="35"/>
      <c r="H14" s="35"/>
      <c r="I14" s="35"/>
      <c r="J14" s="35"/>
      <c r="K14" s="101" t="s">
        <v>169</v>
      </c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3"/>
      <c r="AF14" s="37" t="s">
        <v>316</v>
      </c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9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3"/>
    </row>
    <row r="15" spans="1:65" ht="15" customHeight="1" x14ac:dyDescent="0.3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65" x14ac:dyDescent="0.3">
      <c r="A16" s="44" t="s">
        <v>284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F16" s="44" t="s">
        <v>312</v>
      </c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</row>
    <row r="17" spans="1:64" x14ac:dyDescent="0.3">
      <c r="A17" s="32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64" x14ac:dyDescent="0.3">
      <c r="A18" s="57" t="s">
        <v>38</v>
      </c>
      <c r="B18" s="58"/>
      <c r="C18" s="38"/>
      <c r="D18" s="38"/>
      <c r="E18" s="38"/>
      <c r="F18" s="38"/>
      <c r="G18" s="38"/>
      <c r="H18" s="38"/>
      <c r="I18" s="38"/>
      <c r="J18" s="39"/>
      <c r="K18" s="180" t="s">
        <v>285</v>
      </c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F18" s="37" t="s">
        <v>318</v>
      </c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9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5"/>
    </row>
    <row r="19" spans="1:64" x14ac:dyDescent="0.3">
      <c r="A19" s="84" t="s">
        <v>286</v>
      </c>
      <c r="B19" s="83"/>
      <c r="C19" s="38"/>
      <c r="D19" s="38"/>
      <c r="E19" s="38"/>
      <c r="F19" s="38"/>
      <c r="G19" s="38"/>
      <c r="H19" s="38"/>
      <c r="I19" s="38"/>
      <c r="J19" s="39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F19" s="37" t="s">
        <v>298</v>
      </c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9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5"/>
    </row>
    <row r="20" spans="1:64" x14ac:dyDescent="0.3">
      <c r="A20" s="85" t="s">
        <v>287</v>
      </c>
      <c r="B20" s="82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F20" s="37" t="s">
        <v>299</v>
      </c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9"/>
      <c r="AS20" s="185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3"/>
    </row>
    <row r="21" spans="1:64" x14ac:dyDescent="0.3">
      <c r="A21" s="85" t="s">
        <v>288</v>
      </c>
      <c r="B21" s="82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F21" s="37" t="s">
        <v>300</v>
      </c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9"/>
      <c r="AS21" s="185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3"/>
    </row>
    <row r="22" spans="1:64" x14ac:dyDescent="0.3">
      <c r="A22" s="86" t="s">
        <v>289</v>
      </c>
      <c r="B22" s="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F22" s="37" t="s">
        <v>301</v>
      </c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9"/>
      <c r="AS22" s="185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3"/>
    </row>
    <row r="23" spans="1:64" x14ac:dyDescent="0.3">
      <c r="A23" s="87" t="s">
        <v>290</v>
      </c>
      <c r="B23" s="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F23" s="37" t="s">
        <v>302</v>
      </c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9"/>
      <c r="AS23" s="184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3"/>
    </row>
    <row r="24" spans="1:64" x14ac:dyDescent="0.3">
      <c r="A24" s="87" t="s">
        <v>291</v>
      </c>
      <c r="B24" s="81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F24" s="37" t="s">
        <v>303</v>
      </c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9"/>
      <c r="AS24" s="184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3"/>
      <c r="BL24" s="38"/>
    </row>
    <row r="25" spans="1:64" x14ac:dyDescent="0.3">
      <c r="A25" s="87" t="s">
        <v>292</v>
      </c>
      <c r="B25" s="81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</row>
    <row r="27" spans="1:64" x14ac:dyDescent="0.3">
      <c r="A27" s="44" t="s">
        <v>334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64" ht="15" customHeight="1" x14ac:dyDescent="0.3">
      <c r="A28" s="88" t="s">
        <v>337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0"/>
      <c r="T28" s="30"/>
    </row>
    <row r="29" spans="1:64" ht="14.4" customHeight="1" x14ac:dyDescent="0.3">
      <c r="A29" s="137" t="s">
        <v>243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30"/>
    </row>
    <row r="30" spans="1:64" x14ac:dyDescent="0.3">
      <c r="A30" s="134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6"/>
      <c r="T30" s="30"/>
    </row>
    <row r="31" spans="1:64" x14ac:dyDescent="0.3">
      <c r="A31" s="134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6"/>
      <c r="T31" s="30"/>
    </row>
    <row r="32" spans="1:64" x14ac:dyDescent="0.3">
      <c r="A32" s="134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6"/>
      <c r="T32" s="30"/>
    </row>
    <row r="34" spans="1:64" x14ac:dyDescent="0.3">
      <c r="A34" s="44" t="s">
        <v>333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64" x14ac:dyDescent="0.3">
      <c r="A35" s="88" t="s">
        <v>338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</row>
    <row r="36" spans="1:64" x14ac:dyDescent="0.3">
      <c r="A36" s="137" t="s">
        <v>33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 t="s">
        <v>173</v>
      </c>
      <c r="U36" s="137"/>
      <c r="V36" s="137"/>
      <c r="W36" s="141" t="s">
        <v>174</v>
      </c>
      <c r="X36" s="141"/>
      <c r="Y36" s="141"/>
      <c r="Z36" s="144" t="s">
        <v>9</v>
      </c>
      <c r="AA36" s="145"/>
      <c r="AB36" s="145"/>
      <c r="AC36" s="145"/>
      <c r="AD36" s="145"/>
      <c r="AE36" s="145"/>
      <c r="AF36" s="174" t="s">
        <v>0</v>
      </c>
      <c r="AG36" s="174"/>
      <c r="AH36" s="175"/>
      <c r="AI36" s="154" t="s">
        <v>176</v>
      </c>
      <c r="AJ36" s="155"/>
      <c r="AK36" s="155"/>
      <c r="AL36" s="155"/>
      <c r="AM36" s="156"/>
      <c r="AN36" s="154" t="s">
        <v>32</v>
      </c>
      <c r="AO36" s="155"/>
      <c r="AP36" s="155"/>
      <c r="AQ36" s="155"/>
      <c r="AR36" s="155"/>
      <c r="AS36" s="156"/>
      <c r="AT36" s="154" t="s">
        <v>177</v>
      </c>
      <c r="AU36" s="155"/>
      <c r="AV36" s="155"/>
      <c r="AW36" s="155"/>
      <c r="AX36" s="155"/>
      <c r="AY36" s="156"/>
      <c r="AZ36" s="152" t="s">
        <v>178</v>
      </c>
      <c r="BA36" s="152"/>
      <c r="BB36" s="152"/>
      <c r="BC36" s="152"/>
      <c r="BD36" s="152"/>
      <c r="BE36" s="148" t="s">
        <v>175</v>
      </c>
      <c r="BF36" s="149"/>
      <c r="BG36" s="149"/>
      <c r="BH36" s="149"/>
      <c r="BI36" s="149"/>
      <c r="BJ36" s="149"/>
      <c r="BK36" s="150"/>
      <c r="BL36" s="49"/>
    </row>
    <row r="37" spans="1:64" x14ac:dyDescent="0.3">
      <c r="A37" s="134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6"/>
      <c r="T37" s="138" t="str">
        <f>IF($A37="","",INDEX(Tarievenlijst!$N:$N,MATCH($A37,Tarievenlijst!$K:$K,0)))</f>
        <v/>
      </c>
      <c r="U37" s="139"/>
      <c r="V37" s="140"/>
      <c r="W37" s="141" t="str">
        <f>IF($A37="","",INDEX(Tarievenlijst!$M:$M,MATCH($A37,Tarievenlijst!$K:$K,0)))</f>
        <v/>
      </c>
      <c r="X37" s="141"/>
      <c r="Y37" s="141"/>
      <c r="Z37" s="144" t="str">
        <f>IF($A37="","",INDEX(Tarievenlijst!$L:$L,MATCH($A37,Tarievenlijst!$K:$K,0)))</f>
        <v/>
      </c>
      <c r="AA37" s="145"/>
      <c r="AB37" s="145"/>
      <c r="AC37" s="145"/>
      <c r="AD37" s="145"/>
      <c r="AE37" s="145"/>
      <c r="AF37" s="142" t="str">
        <f>IF($A37="","",
IF($K$14="","selecteer tarief categorie",
IF($K$14="instelling",INDEX(Tarievenlijst!$O:$O,MATCH($A37,Tarievenlijst!$K:$K,0)),
IF($K$14="niet_instelling",
IF(SUM(INDEX(Tarievenlijst!$P:$P,MATCH($A37,Tarievenlijst!$K:$K,0)))&gt;0,INDEX(Tarievenlijst!$P:$P,MATCH($A37,Tarievenlijst!$K:$K,0)),
INDEX(Tarievenlijst!$O:$O,MATCH($A37,Tarievenlijst!$K:$K,0)))))))</f>
        <v/>
      </c>
      <c r="AG37" s="143"/>
      <c r="AH37" s="143"/>
      <c r="AI37" s="173"/>
      <c r="AJ37" s="173"/>
      <c r="AK37" s="173"/>
      <c r="AL37" s="173"/>
      <c r="AM37" s="17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47" t="str">
        <f>IF($A37="","",
IF(AI37="","",
IF(AI37="totaal",AT37,IF(AI37="per week",AT37*AN37))))</f>
        <v/>
      </c>
      <c r="BA37" s="147"/>
      <c r="BB37" s="147"/>
      <c r="BC37" s="147"/>
      <c r="BD37" s="147"/>
      <c r="BE37" s="151" t="str">
        <f>IF(A37="","",
IF(AI37="","",
AZ37*IF(Z37="minuten",(AF37/60),AF37)))</f>
        <v/>
      </c>
      <c r="BF37" s="151"/>
      <c r="BG37" s="151"/>
      <c r="BH37" s="151"/>
      <c r="BI37" s="151"/>
      <c r="BJ37" s="151"/>
      <c r="BK37" s="151"/>
      <c r="BL37" s="49"/>
    </row>
    <row r="38" spans="1:64" x14ac:dyDescent="0.3">
      <c r="A38" s="134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6"/>
      <c r="T38" s="138" t="str">
        <f>IF($A38="","",INDEX(Tarievenlijst!$N:$N,MATCH($A38,Tarievenlijst!$K:$K,0)))</f>
        <v/>
      </c>
      <c r="U38" s="139"/>
      <c r="V38" s="140"/>
      <c r="W38" s="141" t="str">
        <f>IF($A38="","",INDEX(Tarievenlijst!$M:$M,MATCH($A38,Tarievenlijst!$K:$K,0)))</f>
        <v/>
      </c>
      <c r="X38" s="141"/>
      <c r="Y38" s="141"/>
      <c r="Z38" s="144" t="str">
        <f>IF($A38="","",INDEX(Tarievenlijst!$L:$L,MATCH($A38,Tarievenlijst!$K:$K,0)))</f>
        <v/>
      </c>
      <c r="AA38" s="145"/>
      <c r="AB38" s="145"/>
      <c r="AC38" s="145"/>
      <c r="AD38" s="145"/>
      <c r="AE38" s="145"/>
      <c r="AF38" s="142" t="str">
        <f>IF($A38="","",
IF($K$14="","selecteer tarief categorie",
IF($K$14="instelling",INDEX(Tarievenlijst!$O:$O,MATCH($A38,Tarievenlijst!$K:$K,0)),
IF($K$14="niet_instelling",
IF(SUM(INDEX(Tarievenlijst!$P:$P,MATCH($A38,Tarievenlijst!$K:$K,0)))&gt;0,INDEX(Tarievenlijst!$P:$P,MATCH($A38,Tarievenlijst!$K:$K,0)),
INDEX(Tarievenlijst!$O:$O,MATCH($A38,Tarievenlijst!$K:$K,0)))))))</f>
        <v/>
      </c>
      <c r="AG38" s="143"/>
      <c r="AH38" s="143"/>
      <c r="AI38" s="173"/>
      <c r="AJ38" s="173"/>
      <c r="AK38" s="173"/>
      <c r="AL38" s="173"/>
      <c r="AM38" s="17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47" t="str">
        <f>IF($A38="","",
IF(AI38="","",
IF(AI38="totaal",AT38,IF(AI38="per week",AT38*AN38))))</f>
        <v/>
      </c>
      <c r="BA38" s="147"/>
      <c r="BB38" s="147"/>
      <c r="BC38" s="147"/>
      <c r="BD38" s="147"/>
      <c r="BE38" s="151" t="str">
        <f>IF(A38="","",
IF(AI38="","",
AZ38*IF(Z38="minuten",(AF38/60),AF38)))</f>
        <v/>
      </c>
      <c r="BF38" s="151"/>
      <c r="BG38" s="151"/>
      <c r="BH38" s="151"/>
      <c r="BI38" s="151"/>
      <c r="BJ38" s="151"/>
      <c r="BK38" s="151"/>
      <c r="BL38" s="49"/>
    </row>
    <row r="39" spans="1:64" x14ac:dyDescent="0.3">
      <c r="A39" s="134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6"/>
      <c r="T39" s="138" t="str">
        <f>IF($A39="","",INDEX(Tarievenlijst!$N:$N,MATCH($A39,Tarievenlijst!$K:$K,0)))</f>
        <v/>
      </c>
      <c r="U39" s="139"/>
      <c r="V39" s="140"/>
      <c r="W39" s="141" t="str">
        <f>IF($A39="","",INDEX(Tarievenlijst!$M:$M,MATCH($A39,Tarievenlijst!$K:$K,0)))</f>
        <v/>
      </c>
      <c r="X39" s="141"/>
      <c r="Y39" s="141"/>
      <c r="Z39" s="144" t="str">
        <f>IF($A39="","",INDEX(Tarievenlijst!$L:$L,MATCH($A39,Tarievenlijst!$K:$K,0)))</f>
        <v/>
      </c>
      <c r="AA39" s="145"/>
      <c r="AB39" s="145"/>
      <c r="AC39" s="145"/>
      <c r="AD39" s="145"/>
      <c r="AE39" s="145"/>
      <c r="AF39" s="142" t="str">
        <f>IF($A39="","",
IF($K$14="","selecteer tarief categorie",
IF($K$14="instelling",INDEX(Tarievenlijst!$O:$O,MATCH($A39,Tarievenlijst!$K:$K,0)),
IF($K$14="niet_instelling",
IF(SUM(INDEX(Tarievenlijst!$P:$P,MATCH($A39,Tarievenlijst!$K:$K,0)))&gt;0,INDEX(Tarievenlijst!$P:$P,MATCH($A39,Tarievenlijst!$K:$K,0)),
INDEX(Tarievenlijst!$O:$O,MATCH($A39,Tarievenlijst!$K:$K,0)))))))</f>
        <v/>
      </c>
      <c r="AG39" s="143"/>
      <c r="AH39" s="143"/>
      <c r="AI39" s="173"/>
      <c r="AJ39" s="173"/>
      <c r="AK39" s="173"/>
      <c r="AL39" s="173"/>
      <c r="AM39" s="17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47" t="str">
        <f>IF($A39="","",
IF(AI39="","",
IF(AI39="totaal",AT39,IF(AI39="per week",AT39*AN39))))</f>
        <v/>
      </c>
      <c r="BA39" s="147"/>
      <c r="BB39" s="147"/>
      <c r="BC39" s="147"/>
      <c r="BD39" s="147"/>
      <c r="BE39" s="151" t="str">
        <f>IF(A39="","",
IF(AI39="","",
AZ39*IF(Z39="minuten",(AF39/60),AF39)))</f>
        <v/>
      </c>
      <c r="BF39" s="151"/>
      <c r="BG39" s="151"/>
      <c r="BH39" s="151"/>
      <c r="BI39" s="151"/>
      <c r="BJ39" s="151"/>
      <c r="BK39" s="151"/>
      <c r="BL39" s="49"/>
    </row>
    <row r="40" spans="1:64" x14ac:dyDescent="0.3">
      <c r="A40" s="134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6"/>
      <c r="T40" s="138" t="str">
        <f>IF($A40="","",INDEX(Tarievenlijst!$N:$N,MATCH($A40,Tarievenlijst!$K:$K,0)))</f>
        <v/>
      </c>
      <c r="U40" s="139"/>
      <c r="V40" s="140"/>
      <c r="W40" s="141" t="str">
        <f>IF($A40="","",INDEX(Tarievenlijst!$M:$M,MATCH($A40,Tarievenlijst!$K:$K,0)))</f>
        <v/>
      </c>
      <c r="X40" s="141"/>
      <c r="Y40" s="141"/>
      <c r="Z40" s="144" t="str">
        <f>IF($A40="","",INDEX(Tarievenlijst!$L:$L,MATCH($A40,Tarievenlijst!$K:$K,0)))</f>
        <v/>
      </c>
      <c r="AA40" s="145"/>
      <c r="AB40" s="145"/>
      <c r="AC40" s="145"/>
      <c r="AD40" s="145"/>
      <c r="AE40" s="145"/>
      <c r="AF40" s="142" t="str">
        <f>IF($A40="","",
IF($K$14="","selecteer tarief categorie",
IF($K$14="instelling",INDEX(Tarievenlijst!$O:$O,MATCH($A40,Tarievenlijst!$K:$K,0)),
IF($K$14="niet_instelling",
IF(SUM(INDEX(Tarievenlijst!$P:$P,MATCH($A40,Tarievenlijst!$K:$K,0)))&gt;0,INDEX(Tarievenlijst!$P:$P,MATCH($A40,Tarievenlijst!$K:$K,0)),
INDEX(Tarievenlijst!$O:$O,MATCH($A40,Tarievenlijst!$K:$K,0)))))))</f>
        <v/>
      </c>
      <c r="AG40" s="143"/>
      <c r="AH40" s="143"/>
      <c r="AI40" s="173"/>
      <c r="AJ40" s="173"/>
      <c r="AK40" s="173"/>
      <c r="AL40" s="173"/>
      <c r="AM40" s="17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47" t="str">
        <f>IF($A40="","",
IF(AI40="","",
IF(AI40="totaal",AT40,IF(AI40="per week",AT40*AN40))))</f>
        <v/>
      </c>
      <c r="BA40" s="147"/>
      <c r="BB40" s="147"/>
      <c r="BC40" s="147"/>
      <c r="BD40" s="147"/>
      <c r="BE40" s="151" t="str">
        <f>IF(A40="","",
IF(AI40="","",
AZ40*IF(Z40="minuten",(AF40/60),AF40)))</f>
        <v/>
      </c>
      <c r="BF40" s="151"/>
      <c r="BG40" s="151"/>
      <c r="BH40" s="151"/>
      <c r="BI40" s="151"/>
      <c r="BJ40" s="151"/>
      <c r="BK40" s="151"/>
      <c r="BL40" s="49"/>
    </row>
    <row r="41" spans="1:64" x14ac:dyDescent="0.3">
      <c r="A41" s="134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6"/>
      <c r="T41" s="138" t="str">
        <f>IF($A41="","",INDEX(Tarievenlijst!$N:$N,MATCH($A41,Tarievenlijst!$K:$K,0)))</f>
        <v/>
      </c>
      <c r="U41" s="139"/>
      <c r="V41" s="140"/>
      <c r="W41" s="141" t="str">
        <f>IF($A41="","",INDEX(Tarievenlijst!$M:$M,MATCH($A41,Tarievenlijst!$K:$K,0)))</f>
        <v/>
      </c>
      <c r="X41" s="141"/>
      <c r="Y41" s="141"/>
      <c r="Z41" s="144" t="str">
        <f>IF($A41="","",INDEX(Tarievenlijst!$L:$L,MATCH($A41,Tarievenlijst!$K:$K,0)))</f>
        <v/>
      </c>
      <c r="AA41" s="145"/>
      <c r="AB41" s="145"/>
      <c r="AC41" s="145"/>
      <c r="AD41" s="145"/>
      <c r="AE41" s="145"/>
      <c r="AF41" s="142" t="str">
        <f>IF($A41="","",
IF($K$14="","selecteer tarief categorie",
IF($K$14="instelling",INDEX(Tarievenlijst!$O:$O,MATCH($A41,Tarievenlijst!$K:$K,0)),
IF($K$14="niet_instelling",
IF(SUM(INDEX(Tarievenlijst!$P:$P,MATCH($A41,Tarievenlijst!$K:$K,0)))&gt;0,INDEX(Tarievenlijst!$P:$P,MATCH($A41,Tarievenlijst!$K:$K,0)),
INDEX(Tarievenlijst!$O:$O,MATCH($A41,Tarievenlijst!$K:$K,0)))))))</f>
        <v/>
      </c>
      <c r="AG41" s="143"/>
      <c r="AH41" s="143"/>
      <c r="AI41" s="173"/>
      <c r="AJ41" s="173"/>
      <c r="AK41" s="173"/>
      <c r="AL41" s="173"/>
      <c r="AM41" s="17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47" t="str">
        <f>IF($A41="","",
IF(AI41="","",
IF(AI41="totaal",AT41,IF(AI41="per week",AT41*AN41))))</f>
        <v/>
      </c>
      <c r="BA41" s="147"/>
      <c r="BB41" s="147"/>
      <c r="BC41" s="147"/>
      <c r="BD41" s="147"/>
      <c r="BE41" s="151" t="str">
        <f>IF(A41="","",
IF(AI41="","",
AZ41*IF(Z41="minuten",(AF41/60),AF41)))</f>
        <v/>
      </c>
      <c r="BF41" s="151"/>
      <c r="BG41" s="151"/>
      <c r="BH41" s="151"/>
      <c r="BI41" s="151"/>
      <c r="BJ41" s="151"/>
      <c r="BK41" s="151"/>
      <c r="BL41" s="49"/>
    </row>
    <row r="42" spans="1:64" ht="15" thickBot="1" x14ac:dyDescent="0.3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50"/>
      <c r="BF42" s="50"/>
      <c r="BG42" s="50"/>
      <c r="BH42" s="50"/>
      <c r="BI42" s="50"/>
      <c r="BJ42" s="50"/>
      <c r="BK42" s="50"/>
      <c r="BL42" s="49" t="s">
        <v>184</v>
      </c>
    </row>
    <row r="43" spans="1:64" ht="15" thickTop="1" x14ac:dyDescent="0.3">
      <c r="A43" s="30" t="s">
        <v>172</v>
      </c>
      <c r="B43" s="40"/>
      <c r="C43" s="41"/>
      <c r="D43" s="41"/>
      <c r="E43" s="41"/>
      <c r="F43" s="41"/>
      <c r="G43" s="30"/>
      <c r="H43" s="42"/>
      <c r="I43" s="42"/>
      <c r="J43" s="42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163">
        <f>SUM(BE37:BK41)</f>
        <v>0</v>
      </c>
      <c r="BF43" s="164"/>
      <c r="BG43" s="164"/>
      <c r="BH43" s="164"/>
      <c r="BI43" s="164"/>
      <c r="BJ43" s="164"/>
      <c r="BK43" s="165"/>
      <c r="BL43" s="49"/>
    </row>
    <row r="44" spans="1:64" x14ac:dyDescent="0.3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BE44" s="65"/>
      <c r="BF44" s="65"/>
      <c r="BG44" s="65"/>
      <c r="BH44" s="65"/>
      <c r="BI44" s="65"/>
      <c r="BJ44" s="65"/>
      <c r="BK44" s="65"/>
    </row>
    <row r="45" spans="1:64" x14ac:dyDescent="0.3">
      <c r="A45" s="44" t="s">
        <v>311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30"/>
      <c r="AI45" s="30"/>
      <c r="AJ45" s="44" t="s">
        <v>255</v>
      </c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</row>
    <row r="46" spans="1:64" x14ac:dyDescent="0.3">
      <c r="A46" s="30" t="s">
        <v>339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92" t="s">
        <v>256</v>
      </c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</row>
    <row r="47" spans="1:64" x14ac:dyDescent="0.3">
      <c r="A47" s="30" t="s">
        <v>228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</row>
    <row r="48" spans="1:64" x14ac:dyDescent="0.3">
      <c r="A48" s="30" t="s">
        <v>186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3">
      <c r="A49" s="30" t="s">
        <v>187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</row>
    <row r="50" spans="1:43" x14ac:dyDescent="0.3">
      <c r="A50" s="30" t="s">
        <v>246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</row>
    <row r="51" spans="1:43" x14ac:dyDescent="0.3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</row>
    <row r="52" spans="1:43" x14ac:dyDescent="0.3">
      <c r="A52" s="30" t="s">
        <v>233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</row>
    <row r="53" spans="1:43" x14ac:dyDescent="0.3">
      <c r="A53" s="5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</row>
    <row r="54" spans="1:43" x14ac:dyDescent="0.3">
      <c r="A54" s="59" t="s">
        <v>313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</row>
    <row r="55" spans="1:43" x14ac:dyDescent="0.3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43" x14ac:dyDescent="0.3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</row>
    <row r="57" spans="1:43" x14ac:dyDescent="0.3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</row>
    <row r="58" spans="1:43" x14ac:dyDescent="0.3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</row>
    <row r="59" spans="1:43" x14ac:dyDescent="0.3">
      <c r="A59" s="43" t="s">
        <v>31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47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</row>
    <row r="60" spans="1:43" x14ac:dyDescent="0.3">
      <c r="A60" s="43" t="s">
        <v>39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</row>
    <row r="61" spans="1:43" x14ac:dyDescent="0.3">
      <c r="A61" s="43" t="s">
        <v>40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</row>
    <row r="63" spans="1:43" x14ac:dyDescent="0.3"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spans="1:43" x14ac:dyDescent="0.3"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</row>
    <row r="65" spans="12:33" x14ac:dyDescent="0.3"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</row>
  </sheetData>
  <sheetProtection algorithmName="SHA-512" hashValue="2rJH++FRrf8oI7L5QoNneaI6Yxq3+KE3g2sRIDLb7QhWyiavI/VYDw2yD1I65aGK0RqzuwMs9+KfL62fjshMdw==" saltValue="Nbc8wAUa8J5TPWEJ0e+Epw==" spinCount="100000" sheet="1" objects="1" scenarios="1"/>
  <mergeCells count="88">
    <mergeCell ref="K20:AC20"/>
    <mergeCell ref="K21:AC21"/>
    <mergeCell ref="AS24:BK24"/>
    <mergeCell ref="AS23:BK23"/>
    <mergeCell ref="AS22:BK22"/>
    <mergeCell ref="AS21:BK21"/>
    <mergeCell ref="AS20:BK20"/>
    <mergeCell ref="A1:G1"/>
    <mergeCell ref="K12:AC12"/>
    <mergeCell ref="K13:AC13"/>
    <mergeCell ref="K19:AC19"/>
    <mergeCell ref="K14:AC14"/>
    <mergeCell ref="AS12:BK12"/>
    <mergeCell ref="AS13:BK13"/>
    <mergeCell ref="AS14:BK14"/>
    <mergeCell ref="AS18:BK18"/>
    <mergeCell ref="AS19:BK19"/>
    <mergeCell ref="A29:S29"/>
    <mergeCell ref="AT36:AY36"/>
    <mergeCell ref="AZ36:BD36"/>
    <mergeCell ref="A36:S36"/>
    <mergeCell ref="T36:V36"/>
    <mergeCell ref="W36:Y36"/>
    <mergeCell ref="Z36:AE36"/>
    <mergeCell ref="AF36:AH36"/>
    <mergeCell ref="A32:S32"/>
    <mergeCell ref="A31:S31"/>
    <mergeCell ref="A30:S30"/>
    <mergeCell ref="BE36:BK36"/>
    <mergeCell ref="A37:S37"/>
    <mergeCell ref="T37:V37"/>
    <mergeCell ref="W37:Y37"/>
    <mergeCell ref="Z37:AE37"/>
    <mergeCell ref="AF37:AH37"/>
    <mergeCell ref="AI37:AM37"/>
    <mergeCell ref="AN37:AS37"/>
    <mergeCell ref="AT37:AY37"/>
    <mergeCell ref="AZ37:BD37"/>
    <mergeCell ref="BE37:BK37"/>
    <mergeCell ref="AI36:AM36"/>
    <mergeCell ref="AN36:AS36"/>
    <mergeCell ref="A38:S38"/>
    <mergeCell ref="T38:V38"/>
    <mergeCell ref="W38:Y38"/>
    <mergeCell ref="Z38:AE38"/>
    <mergeCell ref="AF38:AH38"/>
    <mergeCell ref="AI38:AM38"/>
    <mergeCell ref="AN38:AS38"/>
    <mergeCell ref="AT38:AY38"/>
    <mergeCell ref="AZ38:BD38"/>
    <mergeCell ref="BE38:BK38"/>
    <mergeCell ref="AZ39:BD39"/>
    <mergeCell ref="BE39:BK39"/>
    <mergeCell ref="A40:S40"/>
    <mergeCell ref="T40:V40"/>
    <mergeCell ref="W40:Y40"/>
    <mergeCell ref="Z40:AE40"/>
    <mergeCell ref="AF40:AH40"/>
    <mergeCell ref="AI40:AM40"/>
    <mergeCell ref="AN40:AS40"/>
    <mergeCell ref="A39:S39"/>
    <mergeCell ref="T39:V39"/>
    <mergeCell ref="W39:Y39"/>
    <mergeCell ref="Z39:AE39"/>
    <mergeCell ref="AF39:AH39"/>
    <mergeCell ref="Z41:AE41"/>
    <mergeCell ref="AF41:AH41"/>
    <mergeCell ref="AI41:AM41"/>
    <mergeCell ref="AN41:AS41"/>
    <mergeCell ref="AT39:AY39"/>
    <mergeCell ref="AI39:AM39"/>
    <mergeCell ref="AN39:AS39"/>
    <mergeCell ref="AJ46:BL47"/>
    <mergeCell ref="K18:AC18"/>
    <mergeCell ref="K22:AC22"/>
    <mergeCell ref="K23:AC23"/>
    <mergeCell ref="K24:AC24"/>
    <mergeCell ref="K25:AC25"/>
    <mergeCell ref="AT41:AY41"/>
    <mergeCell ref="AZ41:BD41"/>
    <mergeCell ref="BE41:BK41"/>
    <mergeCell ref="BE43:BK43"/>
    <mergeCell ref="AT40:AY40"/>
    <mergeCell ref="AZ40:BD40"/>
    <mergeCell ref="BE40:BK40"/>
    <mergeCell ref="A41:S41"/>
    <mergeCell ref="T41:V41"/>
    <mergeCell ref="W41:Y41"/>
  </mergeCells>
  <conditionalFormatting sqref="AN37:AS41">
    <cfRule type="expression" dxfId="2" priority="5">
      <formula>AND($AI37="per week",SUM($AN37)&lt;=0)</formula>
    </cfRule>
    <cfRule type="expression" dxfId="1" priority="6">
      <formula>$AI37&lt;&gt;"per week"</formula>
    </cfRule>
  </conditionalFormatting>
  <dataValidations count="9">
    <dataValidation allowBlank="1" showInputMessage="1" showErrorMessage="1" promptTitle="Aantal eenheden" prompt="vul hier het aantal eenheden in voor de gekozen rekenmethode._x000a_Bij rekenmethode &quot;totaal&quot; vult u hier bijv. het totaal aantal minuten in._x000a_bij rekenmethode &quot;per week&quot; vult u hier bijv. het aantal minuten per week in." sqref="AT37:AY41" xr:uid="{445B5B2E-BA1F-424D-8D5D-7D6D04357F41}"/>
    <dataValidation allowBlank="1" showInputMessage="1" showErrorMessage="1" promptTitle="Aantal weken" prompt="Indien de rekenmethode per week is. Vul hier dan het aantal weken in waarover je wilt rekenen. Het aantal eenheden dat je invult is dan per week." sqref="AN37:AS41" xr:uid="{ABF8B16E-6112-4B9A-8E7D-67CC1D3C07C5}"/>
    <dataValidation type="list" allowBlank="1" showInputMessage="1" showErrorMessage="1" prompt="In dit veld kun u de tarief categorie kiezen waarvoor u bent gecontracteerd. Een niet-instellingstarief is lager dan het reguliere tarief. Hier wordt rekening mee gehouden in onderstaande berekening die de tarieven uit de tarievenlijst ophaalt." sqref="K14:AC14" xr:uid="{866389BB-62C6-4768-BB33-18CA4F9C4651}">
      <formula1>var_list_tarief_categorie</formula1>
    </dataValidation>
    <dataValidation type="list" allowBlank="1" showInputMessage="1" showErrorMessage="1" sqref="AI37:AM41" xr:uid="{64AB1FD2-865B-48E5-9E43-459F40142FDB}">
      <formula1>var_list_rekenmethode</formula1>
    </dataValidation>
    <dataValidation type="list" allowBlank="1" showInputMessage="1" showErrorMessage="1" sqref="K22:AC22" xr:uid="{5BE7BC43-BF4F-4520-8E06-15F29C72A7BD}">
      <formula1>var_list_Man_Vrouw</formula1>
    </dataValidation>
    <dataValidation type="list" allowBlank="1" showInputMessage="1" showErrorMessage="1" sqref="AS19:BK19" xr:uid="{EFEFF9B9-82C7-4531-A387-B7799084E3BE}">
      <formula1>var_list_verwijzer</formula1>
    </dataValidation>
    <dataValidation type="list" allowBlank="1" showInputMessage="1" showErrorMessage="1" sqref="AS18:BK18" xr:uid="{C9B7C541-2260-4373-9B82-EEC91813968B}">
      <formula1>var_list_gemeenten</formula1>
    </dataValidation>
    <dataValidation type="list" allowBlank="1" showInputMessage="1" showErrorMessage="1" sqref="A30:S32" xr:uid="{5AD98A06-C2A4-461D-AEF6-6D1EE8095598}">
      <formula1>Var_lijst_producten_aspecifiek</formula1>
    </dataValidation>
    <dataValidation type="list" allowBlank="1" showInputMessage="1" showErrorMessage="1" sqref="A37:S41" xr:uid="{296CF552-71F5-423F-8337-52EE15DBE7DF}">
      <formula1>VAR_lijst_producten_die_specifiek_worden_toegewezen</formula1>
    </dataValidation>
  </dataValidations>
  <pageMargins left="0.25" right="0.25" top="0.75" bottom="0.75" header="0.3" footer="0.3"/>
  <pageSetup paperSize="9" scale="57" orientation="portrait" horizontalDpi="4294967293" verticalDpi="0" r:id="rId1"/>
  <colBreaks count="1" manualBreakCount="1">
    <brk id="64" max="16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R226"/>
  <sheetViews>
    <sheetView showGridLines="0" zoomScale="85" zoomScaleNormal="85" workbookViewId="0">
      <pane ySplit="8" topLeftCell="A9" activePane="bottomLeft" state="frozen"/>
      <selection pane="bottomLeft" activeCell="K15" sqref="K15"/>
    </sheetView>
  </sheetViews>
  <sheetFormatPr defaultColWidth="9.109375" defaultRowHeight="14.4" outlineLevelCol="1" x14ac:dyDescent="0.3"/>
  <cols>
    <col min="1" max="8" width="9.109375" hidden="1" customWidth="1" outlineLevel="1"/>
    <col min="9" max="9" width="33.44140625" customWidth="1" collapsed="1"/>
    <col min="10" max="10" width="16.44140625" customWidth="1"/>
    <col min="11" max="11" width="50.44140625" customWidth="1"/>
    <col min="12" max="12" width="14.44140625" customWidth="1"/>
    <col min="13" max="14" width="9.5546875" customWidth="1"/>
    <col min="15" max="15" width="12.5546875" customWidth="1"/>
    <col min="16" max="16" width="14.109375" customWidth="1"/>
    <col min="17" max="17" width="13.33203125" customWidth="1"/>
    <col min="18" max="18" width="44.5546875" customWidth="1"/>
    <col min="19" max="19" width="9.109375" customWidth="1"/>
  </cols>
  <sheetData>
    <row r="1" spans="1:18" ht="21" x14ac:dyDescent="0.3">
      <c r="A1" s="2" t="s">
        <v>36</v>
      </c>
      <c r="I1" s="9" t="str">
        <f>HYPERLINK("#'"&amp;"INDEX"&amp;"'!A1","GoTo Index")</f>
        <v>GoTo Index</v>
      </c>
      <c r="J1" s="10" t="str">
        <f>"Tarievenlijst "&amp;VAR_JAAR&amp;" versie: "&amp;TEXT(Index!$B$4,"dd.mm.jjjj")</f>
        <v>Tarievenlijst 2026 versie: 06.01.2026</v>
      </c>
      <c r="K1" s="10"/>
      <c r="L1" s="10"/>
      <c r="M1" s="10"/>
      <c r="N1" s="10"/>
      <c r="O1" s="10"/>
      <c r="P1" s="10"/>
      <c r="Q1" s="10"/>
      <c r="R1" s="10"/>
    </row>
    <row r="2" spans="1:18" x14ac:dyDescent="0.3">
      <c r="I2" t="s">
        <v>148</v>
      </c>
    </row>
    <row r="3" spans="1:18" x14ac:dyDescent="0.3">
      <c r="I3" t="s">
        <v>149</v>
      </c>
    </row>
    <row r="4" spans="1:18" ht="18.75" customHeight="1" x14ac:dyDescent="0.3">
      <c r="A4" s="25" t="s">
        <v>156</v>
      </c>
      <c r="B4" s="24"/>
      <c r="C4" s="25" t="s">
        <v>155</v>
      </c>
      <c r="D4" s="26"/>
      <c r="E4" s="25" t="s">
        <v>164</v>
      </c>
      <c r="F4" s="24"/>
      <c r="G4" s="25" t="s">
        <v>341</v>
      </c>
      <c r="H4" s="24"/>
      <c r="I4" s="45" t="s">
        <v>203</v>
      </c>
    </row>
    <row r="5" spans="1:18" x14ac:dyDescent="0.3">
      <c r="A5" s="27"/>
      <c r="B5" s="46"/>
      <c r="C5" s="27"/>
      <c r="D5" s="27"/>
      <c r="E5" s="27"/>
      <c r="F5" s="46"/>
      <c r="G5" s="46"/>
      <c r="H5" s="46"/>
      <c r="I5" s="45"/>
    </row>
    <row r="6" spans="1:18" ht="21" x14ac:dyDescent="0.3">
      <c r="A6" s="27"/>
      <c r="B6" s="46"/>
      <c r="C6" s="27"/>
      <c r="D6" s="27"/>
      <c r="E6" s="27"/>
      <c r="F6" s="46"/>
      <c r="G6" s="46"/>
      <c r="H6" s="46"/>
      <c r="I6" s="10" t="s">
        <v>150</v>
      </c>
      <c r="J6" s="10"/>
      <c r="K6" s="10"/>
      <c r="L6" s="10"/>
      <c r="M6" s="10"/>
      <c r="N6" s="10"/>
      <c r="O6" s="10"/>
      <c r="P6" s="10"/>
      <c r="Q6" s="10"/>
      <c r="R6" s="75"/>
    </row>
    <row r="7" spans="1:18" x14ac:dyDescent="0.3">
      <c r="A7" s="27"/>
      <c r="B7" s="46"/>
      <c r="C7" s="27"/>
      <c r="D7" s="27"/>
      <c r="E7" s="27"/>
      <c r="F7" s="46"/>
      <c r="G7" s="46"/>
      <c r="H7" s="46"/>
      <c r="I7" s="76"/>
      <c r="R7" s="77"/>
    </row>
    <row r="8" spans="1:18" ht="38.25" customHeight="1" x14ac:dyDescent="0.3">
      <c r="A8" s="28" t="s">
        <v>157</v>
      </c>
      <c r="B8" s="28" t="s">
        <v>159</v>
      </c>
      <c r="C8" s="28" t="s">
        <v>157</v>
      </c>
      <c r="D8" s="28" t="s">
        <v>158</v>
      </c>
      <c r="E8" s="28" t="s">
        <v>157</v>
      </c>
      <c r="F8" s="28" t="s">
        <v>160</v>
      </c>
      <c r="G8" s="28" t="s">
        <v>157</v>
      </c>
      <c r="H8" s="28" t="s">
        <v>342</v>
      </c>
      <c r="I8" s="52" t="s">
        <v>48</v>
      </c>
      <c r="J8" s="52" t="s">
        <v>10</v>
      </c>
      <c r="K8" s="52" t="s">
        <v>33</v>
      </c>
      <c r="L8" s="52" t="s">
        <v>9</v>
      </c>
      <c r="M8" s="52" t="s">
        <v>205</v>
      </c>
      <c r="N8" s="52" t="s">
        <v>206</v>
      </c>
      <c r="O8" s="52" t="s">
        <v>152</v>
      </c>
      <c r="P8" s="52" t="s">
        <v>151</v>
      </c>
      <c r="Q8" s="52" t="s">
        <v>204</v>
      </c>
      <c r="R8" s="52" t="s">
        <v>11</v>
      </c>
    </row>
    <row r="9" spans="1:18" x14ac:dyDescent="0.3">
      <c r="A9" s="7" t="b">
        <f>AND(J9&lt;&gt;"",$M9&lt;&gt;"",ISNUMBER($N9))</f>
        <v>0</v>
      </c>
      <c r="B9" s="18">
        <f t="shared" ref="B9:B10" ca="1" si="0">SUM(OFFSET(B9,-1,0,1,1),--A9)</f>
        <v>0</v>
      </c>
      <c r="C9" s="7" t="b">
        <f>IFERROR(AND(ISNUMBER($N9),$M9=""),FALSE)</f>
        <v>0</v>
      </c>
      <c r="D9" s="18">
        <f t="shared" ref="D9:D10" ca="1" si="1">SUM(OFFSET(D9,-1,0,1,1),--C9)</f>
        <v>0</v>
      </c>
      <c r="E9" s="7" t="b">
        <f t="shared" ref="E9:E41" si="2">IF(VAR_form_ophogen_toewijzingsmethodiek="a-specifiek",
AND($M9&lt;&gt;"",$N9=var_geselecteerd_aspecifiek_product_categorie),
IF(VAR_form_ophogen_toewijzingsmethodiek="specifiek",
AND($M9&lt;&gt;"",ISNUMBER($N9))))</f>
        <v>0</v>
      </c>
      <c r="F9" s="18">
        <f t="shared" ref="F9:F10" ca="1" si="3">SUM(OFFSET(F9,-1,0,1,1),--E9)</f>
        <v>0</v>
      </c>
      <c r="G9" s="89" t="b">
        <f>AND(M9&lt;&gt;"",Q9&lt;&gt;"a-specifiek",K9&lt;&gt;"product")</f>
        <v>0</v>
      </c>
      <c r="H9" s="89">
        <f>SUM(H8,--G9)</f>
        <v>0</v>
      </c>
      <c r="I9" s="52"/>
      <c r="J9" s="52"/>
      <c r="K9" s="52"/>
      <c r="L9" s="52"/>
      <c r="M9" s="52"/>
      <c r="N9" s="52"/>
      <c r="O9" s="52"/>
      <c r="P9" s="52"/>
      <c r="Q9" s="52"/>
      <c r="R9" s="52"/>
    </row>
    <row r="10" spans="1:18" x14ac:dyDescent="0.3">
      <c r="A10" s="7" t="b">
        <f t="shared" ref="A10:A60" si="4">AND(J10&lt;&gt;"",$M10&lt;&gt;"",ISNUMBER($N10))</f>
        <v>0</v>
      </c>
      <c r="B10" s="18">
        <f t="shared" ca="1" si="0"/>
        <v>0</v>
      </c>
      <c r="C10" s="7" t="b">
        <f t="shared" ref="C10:C77" si="5">IFERROR(AND(ISNUMBER($N10),$M10=""),FALSE)</f>
        <v>0</v>
      </c>
      <c r="D10" s="18">
        <f t="shared" ca="1" si="1"/>
        <v>0</v>
      </c>
      <c r="E10" s="7" t="b">
        <f t="shared" si="2"/>
        <v>0</v>
      </c>
      <c r="F10" s="18">
        <f t="shared" ca="1" si="3"/>
        <v>0</v>
      </c>
      <c r="G10" s="89" t="b">
        <f t="shared" ref="G10:G60" si="6">AND(M10&lt;&gt;"",Q10&lt;&gt;"a-specifiek",K10&lt;&gt;"product")</f>
        <v>0</v>
      </c>
      <c r="H10" s="89">
        <f t="shared" ref="H10:H60" si="7">SUM(H9,--G10)</f>
        <v>0</v>
      </c>
      <c r="I10" s="66"/>
      <c r="J10" s="66"/>
      <c r="K10" s="66"/>
      <c r="L10" s="67"/>
      <c r="M10" s="68"/>
      <c r="N10" s="68"/>
      <c r="O10" s="69" t="s">
        <v>343</v>
      </c>
      <c r="P10" s="69" t="s">
        <v>343</v>
      </c>
      <c r="Q10" s="69"/>
      <c r="R10" s="70"/>
    </row>
    <row r="11" spans="1:18" x14ac:dyDescent="0.3">
      <c r="A11" s="7" t="b">
        <f t="shared" si="4"/>
        <v>0</v>
      </c>
      <c r="B11" s="18">
        <f t="shared" ref="B11:B60" ca="1" si="8">SUM(OFFSET(B11,-1,0,1,1),--A11)</f>
        <v>0</v>
      </c>
      <c r="C11" s="7" t="b">
        <f t="shared" si="5"/>
        <v>1</v>
      </c>
      <c r="D11" s="18">
        <f t="shared" ref="D11:D60" ca="1" si="9">SUM(OFFSET(D11,-1,0,1,1),--C11)</f>
        <v>1</v>
      </c>
      <c r="E11" s="7" t="b">
        <f t="shared" si="2"/>
        <v>0</v>
      </c>
      <c r="F11" s="18">
        <f t="shared" ref="F11:F60" ca="1" si="10">SUM(OFFSET(F11,-1,0,1,1),--E11)</f>
        <v>0</v>
      </c>
      <c r="G11" s="89" t="b">
        <f t="shared" si="6"/>
        <v>0</v>
      </c>
      <c r="H11" s="89">
        <f t="shared" si="7"/>
        <v>0</v>
      </c>
      <c r="I11" s="66"/>
      <c r="J11" s="66">
        <v>24711</v>
      </c>
      <c r="K11" s="66" t="s">
        <v>101</v>
      </c>
      <c r="L11" s="67"/>
      <c r="M11" s="68"/>
      <c r="N11" s="68">
        <v>40</v>
      </c>
      <c r="O11" s="69">
        <v>11190.6</v>
      </c>
      <c r="P11" s="69" t="s">
        <v>343</v>
      </c>
      <c r="Q11" s="69" t="s">
        <v>139</v>
      </c>
      <c r="R11" s="70"/>
    </row>
    <row r="12" spans="1:18" x14ac:dyDescent="0.3">
      <c r="A12" s="7" t="b">
        <f t="shared" si="4"/>
        <v>1</v>
      </c>
      <c r="B12" s="18">
        <f t="shared" ca="1" si="8"/>
        <v>1</v>
      </c>
      <c r="C12" s="7" t="b">
        <f t="shared" si="5"/>
        <v>0</v>
      </c>
      <c r="D12" s="18">
        <f t="shared" ca="1" si="9"/>
        <v>1</v>
      </c>
      <c r="E12" s="7" t="b">
        <f t="shared" si="2"/>
        <v>0</v>
      </c>
      <c r="F12" s="18">
        <f t="shared" ca="1" si="10"/>
        <v>0</v>
      </c>
      <c r="G12" s="89" t="b">
        <f t="shared" si="6"/>
        <v>0</v>
      </c>
      <c r="H12" s="89">
        <f t="shared" si="7"/>
        <v>0</v>
      </c>
      <c r="I12" s="66" t="s">
        <v>140</v>
      </c>
      <c r="J12" s="66">
        <v>24671</v>
      </c>
      <c r="K12" s="66" t="s">
        <v>63</v>
      </c>
      <c r="L12" s="67" t="s">
        <v>6</v>
      </c>
      <c r="M12" s="68" t="s">
        <v>103</v>
      </c>
      <c r="N12" s="68">
        <v>40</v>
      </c>
      <c r="O12" s="69">
        <v>71.55</v>
      </c>
      <c r="P12" s="69">
        <v>65.08</v>
      </c>
      <c r="Q12" s="69" t="s">
        <v>139</v>
      </c>
      <c r="R12" s="70"/>
    </row>
    <row r="13" spans="1:18" x14ac:dyDescent="0.3">
      <c r="A13" s="7" t="b">
        <f t="shared" si="4"/>
        <v>0</v>
      </c>
      <c r="B13" s="18">
        <f t="shared" ca="1" si="8"/>
        <v>1</v>
      </c>
      <c r="C13" s="7" t="b">
        <f t="shared" si="5"/>
        <v>0</v>
      </c>
      <c r="D13" s="18">
        <f t="shared" ca="1" si="9"/>
        <v>1</v>
      </c>
      <c r="E13" s="7" t="b">
        <f t="shared" si="2"/>
        <v>0</v>
      </c>
      <c r="F13" s="18">
        <f t="shared" ca="1" si="10"/>
        <v>0</v>
      </c>
      <c r="G13" s="89" t="b">
        <f t="shared" si="6"/>
        <v>0</v>
      </c>
      <c r="H13" s="89">
        <f t="shared" si="7"/>
        <v>0</v>
      </c>
      <c r="I13" s="66"/>
      <c r="J13" s="66"/>
      <c r="K13" s="66"/>
      <c r="L13" s="67"/>
      <c r="M13" s="68"/>
      <c r="N13" s="68"/>
      <c r="O13" s="69" t="s">
        <v>343</v>
      </c>
      <c r="P13" s="69" t="s">
        <v>343</v>
      </c>
      <c r="Q13" s="69"/>
      <c r="R13" s="70"/>
    </row>
    <row r="14" spans="1:18" x14ac:dyDescent="0.3">
      <c r="A14" s="7" t="b">
        <f t="shared" si="4"/>
        <v>0</v>
      </c>
      <c r="B14" s="18">
        <f t="shared" ca="1" si="8"/>
        <v>1</v>
      </c>
      <c r="C14" s="7" t="b">
        <f t="shared" si="5"/>
        <v>1</v>
      </c>
      <c r="D14" s="18">
        <f t="shared" ca="1" si="9"/>
        <v>2</v>
      </c>
      <c r="E14" s="7" t="b">
        <f t="shared" si="2"/>
        <v>0</v>
      </c>
      <c r="F14" s="18">
        <f t="shared" ca="1" si="10"/>
        <v>0</v>
      </c>
      <c r="G14" s="89" t="b">
        <f t="shared" si="6"/>
        <v>0</v>
      </c>
      <c r="H14" s="89">
        <f t="shared" si="7"/>
        <v>0</v>
      </c>
      <c r="I14" s="66"/>
      <c r="J14" s="66">
        <v>24712</v>
      </c>
      <c r="K14" s="66" t="s">
        <v>97</v>
      </c>
      <c r="L14" s="67"/>
      <c r="M14" s="68"/>
      <c r="N14" s="68">
        <v>41</v>
      </c>
      <c r="O14" s="69">
        <v>45951.93</v>
      </c>
      <c r="P14" s="69" t="s">
        <v>343</v>
      </c>
      <c r="Q14" s="69" t="s">
        <v>139</v>
      </c>
      <c r="R14" s="70" t="s">
        <v>191</v>
      </c>
    </row>
    <row r="15" spans="1:18" x14ac:dyDescent="0.3">
      <c r="A15" s="7" t="b">
        <f t="shared" ref="A15:A23" si="11">AND(J15&lt;&gt;"",$M15&lt;&gt;"",ISNUMBER($N15))</f>
        <v>1</v>
      </c>
      <c r="B15" s="18">
        <f t="shared" ref="B15:B23" ca="1" si="12">SUM(OFFSET(B15,-1,0,1,1),--A15)</f>
        <v>2</v>
      </c>
      <c r="C15" s="7" t="b">
        <f t="shared" si="5"/>
        <v>0</v>
      </c>
      <c r="D15" s="18">
        <f t="shared" ref="D15:D23" ca="1" si="13">SUM(OFFSET(D15,-1,0,1,1),--C15)</f>
        <v>2</v>
      </c>
      <c r="E15" s="7" t="b">
        <f t="shared" si="2"/>
        <v>0</v>
      </c>
      <c r="F15" s="18">
        <f t="shared" ref="F15:F23" ca="1" si="14">SUM(OFFSET(F15,-1,0,1,1),--E15)</f>
        <v>0</v>
      </c>
      <c r="G15" s="89" t="b">
        <f t="shared" si="6"/>
        <v>0</v>
      </c>
      <c r="H15" s="89">
        <f t="shared" si="7"/>
        <v>0</v>
      </c>
      <c r="I15" s="66" t="s">
        <v>141</v>
      </c>
      <c r="J15" s="76">
        <v>24672</v>
      </c>
      <c r="K15" s="76" t="s">
        <v>61</v>
      </c>
      <c r="L15" s="67" t="s">
        <v>16</v>
      </c>
      <c r="M15" s="68" t="s">
        <v>104</v>
      </c>
      <c r="N15" s="68">
        <v>41</v>
      </c>
      <c r="O15" s="69">
        <v>118.02</v>
      </c>
      <c r="P15" s="69" t="s">
        <v>343</v>
      </c>
      <c r="Q15" s="69" t="s">
        <v>139</v>
      </c>
      <c r="R15" s="70"/>
    </row>
    <row r="16" spans="1:18" x14ac:dyDescent="0.3">
      <c r="A16" s="7" t="b">
        <f t="shared" si="11"/>
        <v>1</v>
      </c>
      <c r="B16" s="18">
        <f t="shared" ca="1" si="12"/>
        <v>3</v>
      </c>
      <c r="C16" s="7" t="b">
        <f t="shared" si="5"/>
        <v>0</v>
      </c>
      <c r="D16" s="18">
        <f t="shared" ca="1" si="13"/>
        <v>2</v>
      </c>
      <c r="E16" s="7" t="b">
        <f t="shared" si="2"/>
        <v>0</v>
      </c>
      <c r="F16" s="18">
        <f t="shared" ca="1" si="14"/>
        <v>0</v>
      </c>
      <c r="G16" s="89" t="b">
        <f t="shared" si="6"/>
        <v>0</v>
      </c>
      <c r="H16" s="89">
        <f t="shared" si="7"/>
        <v>0</v>
      </c>
      <c r="I16" s="66" t="s">
        <v>141</v>
      </c>
      <c r="J16" s="76">
        <v>24673</v>
      </c>
      <c r="K16" s="76" t="s">
        <v>64</v>
      </c>
      <c r="L16" s="67" t="s">
        <v>16</v>
      </c>
      <c r="M16" s="68" t="s">
        <v>4</v>
      </c>
      <c r="N16" s="68">
        <v>41</v>
      </c>
      <c r="O16" s="69">
        <v>149.63999999999999</v>
      </c>
      <c r="P16" s="69" t="s">
        <v>343</v>
      </c>
      <c r="Q16" s="69" t="s">
        <v>139</v>
      </c>
      <c r="R16" s="70"/>
    </row>
    <row r="17" spans="1:18" x14ac:dyDescent="0.3">
      <c r="A17" s="7" t="b">
        <f t="shared" si="11"/>
        <v>1</v>
      </c>
      <c r="B17" s="18">
        <f t="shared" ca="1" si="12"/>
        <v>4</v>
      </c>
      <c r="C17" s="7" t="b">
        <f t="shared" si="5"/>
        <v>0</v>
      </c>
      <c r="D17" s="18">
        <f t="shared" ca="1" si="13"/>
        <v>2</v>
      </c>
      <c r="E17" s="7" t="b">
        <f t="shared" si="2"/>
        <v>0</v>
      </c>
      <c r="F17" s="18">
        <f t="shared" ca="1" si="14"/>
        <v>0</v>
      </c>
      <c r="G17" s="89" t="b">
        <f t="shared" si="6"/>
        <v>0</v>
      </c>
      <c r="H17" s="89">
        <f t="shared" si="7"/>
        <v>0</v>
      </c>
      <c r="I17" s="66" t="s">
        <v>141</v>
      </c>
      <c r="J17" s="76">
        <v>24675</v>
      </c>
      <c r="K17" s="76" t="s">
        <v>257</v>
      </c>
      <c r="L17" s="67" t="s">
        <v>16</v>
      </c>
      <c r="M17" s="68" t="s">
        <v>2</v>
      </c>
      <c r="N17" s="68">
        <v>41</v>
      </c>
      <c r="O17" s="69">
        <v>61.03</v>
      </c>
      <c r="P17" s="69" t="s">
        <v>343</v>
      </c>
      <c r="Q17" s="69" t="s">
        <v>139</v>
      </c>
      <c r="R17" s="70"/>
    </row>
    <row r="18" spans="1:18" x14ac:dyDescent="0.3">
      <c r="A18" s="7" t="b">
        <f t="shared" si="11"/>
        <v>1</v>
      </c>
      <c r="B18" s="18">
        <f t="shared" ca="1" si="12"/>
        <v>5</v>
      </c>
      <c r="C18" s="7" t="b">
        <f t="shared" si="5"/>
        <v>0</v>
      </c>
      <c r="D18" s="18">
        <f t="shared" ca="1" si="13"/>
        <v>2</v>
      </c>
      <c r="E18" s="7" t="b">
        <f t="shared" si="2"/>
        <v>0</v>
      </c>
      <c r="F18" s="18">
        <f t="shared" ca="1" si="14"/>
        <v>0</v>
      </c>
      <c r="G18" s="89" t="b">
        <f t="shared" si="6"/>
        <v>0</v>
      </c>
      <c r="H18" s="89">
        <f t="shared" si="7"/>
        <v>0</v>
      </c>
      <c r="I18" s="66" t="s">
        <v>141</v>
      </c>
      <c r="J18" s="76">
        <v>24676</v>
      </c>
      <c r="K18" s="76" t="s">
        <v>62</v>
      </c>
      <c r="L18" s="67" t="s">
        <v>16</v>
      </c>
      <c r="M18" s="68" t="s">
        <v>3</v>
      </c>
      <c r="N18" s="68">
        <v>41</v>
      </c>
      <c r="O18" s="69">
        <v>101.63</v>
      </c>
      <c r="P18" s="69" t="s">
        <v>343</v>
      </c>
      <c r="Q18" s="69" t="s">
        <v>139</v>
      </c>
      <c r="R18" s="70"/>
    </row>
    <row r="19" spans="1:18" x14ac:dyDescent="0.3">
      <c r="A19" s="7" t="b">
        <f t="shared" si="11"/>
        <v>1</v>
      </c>
      <c r="B19" s="18">
        <f t="shared" ca="1" si="12"/>
        <v>6</v>
      </c>
      <c r="C19" s="7" t="b">
        <f t="shared" si="5"/>
        <v>0</v>
      </c>
      <c r="D19" s="18">
        <f t="shared" ca="1" si="13"/>
        <v>2</v>
      </c>
      <c r="E19" s="7" t="b">
        <f t="shared" si="2"/>
        <v>0</v>
      </c>
      <c r="F19" s="18">
        <f t="shared" ca="1" si="14"/>
        <v>0</v>
      </c>
      <c r="G19" s="89" t="b">
        <f t="shared" si="6"/>
        <v>0</v>
      </c>
      <c r="H19" s="89">
        <f t="shared" si="7"/>
        <v>0</v>
      </c>
      <c r="I19" s="66" t="s">
        <v>141</v>
      </c>
      <c r="J19" s="76">
        <v>24677</v>
      </c>
      <c r="K19" s="76" t="s">
        <v>66</v>
      </c>
      <c r="L19" s="67" t="s">
        <v>16</v>
      </c>
      <c r="M19" s="68" t="s">
        <v>1</v>
      </c>
      <c r="N19" s="68">
        <v>41</v>
      </c>
      <c r="O19" s="69">
        <v>93.45</v>
      </c>
      <c r="P19" s="69" t="s">
        <v>343</v>
      </c>
      <c r="Q19" s="69" t="s">
        <v>139</v>
      </c>
      <c r="R19" s="70"/>
    </row>
    <row r="20" spans="1:18" x14ac:dyDescent="0.3">
      <c r="A20" s="7" t="b">
        <f t="shared" si="11"/>
        <v>1</v>
      </c>
      <c r="B20" s="18">
        <f t="shared" ca="1" si="12"/>
        <v>7</v>
      </c>
      <c r="C20" s="7" t="b">
        <f t="shared" si="5"/>
        <v>0</v>
      </c>
      <c r="D20" s="18">
        <f t="shared" ca="1" si="13"/>
        <v>2</v>
      </c>
      <c r="E20" s="7" t="b">
        <f t="shared" si="2"/>
        <v>0</v>
      </c>
      <c r="F20" s="18">
        <f t="shared" ca="1" si="14"/>
        <v>0</v>
      </c>
      <c r="G20" s="89" t="b">
        <f t="shared" si="6"/>
        <v>0</v>
      </c>
      <c r="H20" s="89">
        <f t="shared" si="7"/>
        <v>0</v>
      </c>
      <c r="I20" s="66" t="s">
        <v>141</v>
      </c>
      <c r="J20" s="76">
        <v>24674</v>
      </c>
      <c r="K20" s="76" t="s">
        <v>65</v>
      </c>
      <c r="L20" s="67" t="s">
        <v>16</v>
      </c>
      <c r="M20" s="68" t="s">
        <v>5</v>
      </c>
      <c r="N20" s="68">
        <v>41</v>
      </c>
      <c r="O20" s="69">
        <v>242.4</v>
      </c>
      <c r="P20" s="69" t="s">
        <v>343</v>
      </c>
      <c r="Q20" s="69" t="s">
        <v>139</v>
      </c>
      <c r="R20" s="70"/>
    </row>
    <row r="21" spans="1:18" x14ac:dyDescent="0.3">
      <c r="A21" s="7" t="b">
        <f t="shared" si="11"/>
        <v>0</v>
      </c>
      <c r="B21" s="18">
        <f t="shared" ca="1" si="12"/>
        <v>7</v>
      </c>
      <c r="C21" s="7" t="b">
        <f t="shared" si="5"/>
        <v>0</v>
      </c>
      <c r="D21" s="18">
        <f t="shared" ca="1" si="13"/>
        <v>2</v>
      </c>
      <c r="E21" s="7" t="b">
        <f t="shared" si="2"/>
        <v>0</v>
      </c>
      <c r="F21" s="18">
        <f t="shared" ca="1" si="14"/>
        <v>0</v>
      </c>
      <c r="G21" s="89" t="b">
        <f t="shared" si="6"/>
        <v>0</v>
      </c>
      <c r="H21" s="89">
        <f t="shared" si="7"/>
        <v>0</v>
      </c>
      <c r="I21" s="66"/>
      <c r="J21" s="66"/>
      <c r="K21" s="66"/>
      <c r="L21" s="67"/>
      <c r="M21" s="68"/>
      <c r="N21" s="68"/>
      <c r="O21" s="69" t="s">
        <v>343</v>
      </c>
      <c r="P21" s="69" t="s">
        <v>343</v>
      </c>
      <c r="Q21" s="69"/>
      <c r="R21" s="70"/>
    </row>
    <row r="22" spans="1:18" x14ac:dyDescent="0.3">
      <c r="A22" s="7" t="b">
        <f t="shared" si="11"/>
        <v>0</v>
      </c>
      <c r="B22" s="18">
        <f t="shared" ca="1" si="12"/>
        <v>7</v>
      </c>
      <c r="C22" s="7" t="b">
        <f t="shared" si="5"/>
        <v>1</v>
      </c>
      <c r="D22" s="18">
        <f t="shared" ca="1" si="13"/>
        <v>3</v>
      </c>
      <c r="E22" s="7" t="b">
        <f t="shared" si="2"/>
        <v>0</v>
      </c>
      <c r="F22" s="18">
        <f t="shared" ca="1" si="14"/>
        <v>0</v>
      </c>
      <c r="G22" s="89" t="b">
        <f t="shared" si="6"/>
        <v>0</v>
      </c>
      <c r="H22" s="89">
        <f t="shared" si="7"/>
        <v>0</v>
      </c>
      <c r="I22" s="66"/>
      <c r="J22" s="66">
        <v>24713</v>
      </c>
      <c r="K22" s="66" t="s">
        <v>99</v>
      </c>
      <c r="L22" s="67"/>
      <c r="M22" s="68"/>
      <c r="N22" s="68">
        <v>45</v>
      </c>
      <c r="O22" s="69">
        <v>22315.49</v>
      </c>
      <c r="P22" s="69" t="s">
        <v>343</v>
      </c>
      <c r="Q22" s="69" t="s">
        <v>139</v>
      </c>
      <c r="R22" s="70"/>
    </row>
    <row r="23" spans="1:18" x14ac:dyDescent="0.3">
      <c r="A23" s="7" t="b">
        <f t="shared" si="11"/>
        <v>1</v>
      </c>
      <c r="B23" s="18">
        <f t="shared" ca="1" si="12"/>
        <v>8</v>
      </c>
      <c r="C23" s="7" t="b">
        <f t="shared" si="5"/>
        <v>0</v>
      </c>
      <c r="D23" s="18">
        <f t="shared" ca="1" si="13"/>
        <v>3</v>
      </c>
      <c r="E23" s="7" t="b">
        <f t="shared" si="2"/>
        <v>0</v>
      </c>
      <c r="F23" s="18">
        <f t="shared" ca="1" si="14"/>
        <v>0</v>
      </c>
      <c r="G23" s="89" t="b">
        <f t="shared" si="6"/>
        <v>0</v>
      </c>
      <c r="H23" s="89">
        <f t="shared" si="7"/>
        <v>0</v>
      </c>
      <c r="I23" s="66" t="s">
        <v>143</v>
      </c>
      <c r="J23" s="66">
        <v>28164</v>
      </c>
      <c r="K23" s="66" t="s">
        <v>260</v>
      </c>
      <c r="L23" s="67" t="s">
        <v>6</v>
      </c>
      <c r="M23" s="68" t="s">
        <v>261</v>
      </c>
      <c r="N23" s="68">
        <v>45</v>
      </c>
      <c r="O23" s="69">
        <v>136.12</v>
      </c>
      <c r="P23" s="69" t="s">
        <v>343</v>
      </c>
      <c r="Q23" s="69" t="s">
        <v>139</v>
      </c>
      <c r="R23" s="70"/>
    </row>
    <row r="24" spans="1:18" x14ac:dyDescent="0.3">
      <c r="A24" s="7" t="b">
        <f t="shared" si="4"/>
        <v>1</v>
      </c>
      <c r="B24" s="18">
        <f t="shared" ca="1" si="8"/>
        <v>9</v>
      </c>
      <c r="C24" s="7" t="b">
        <f t="shared" si="5"/>
        <v>0</v>
      </c>
      <c r="D24" s="18">
        <f t="shared" ca="1" si="9"/>
        <v>3</v>
      </c>
      <c r="E24" s="7" t="b">
        <f t="shared" si="2"/>
        <v>0</v>
      </c>
      <c r="F24" s="18">
        <f t="shared" ca="1" si="10"/>
        <v>0</v>
      </c>
      <c r="G24" s="89" t="b">
        <f t="shared" si="6"/>
        <v>0</v>
      </c>
      <c r="H24" s="89">
        <f t="shared" si="7"/>
        <v>0</v>
      </c>
      <c r="I24" s="66" t="s">
        <v>140</v>
      </c>
      <c r="J24" s="66">
        <v>24678</v>
      </c>
      <c r="K24" s="66" t="s">
        <v>78</v>
      </c>
      <c r="L24" s="67" t="s">
        <v>6</v>
      </c>
      <c r="M24" s="68" t="s">
        <v>121</v>
      </c>
      <c r="N24" s="68">
        <v>45</v>
      </c>
      <c r="O24" s="69">
        <v>107.11</v>
      </c>
      <c r="P24" s="69" t="s">
        <v>343</v>
      </c>
      <c r="Q24" s="69" t="s">
        <v>139</v>
      </c>
      <c r="R24" s="70"/>
    </row>
    <row r="25" spans="1:18" x14ac:dyDescent="0.3">
      <c r="A25" s="7" t="b">
        <f t="shared" si="4"/>
        <v>1</v>
      </c>
      <c r="B25" s="18">
        <f t="shared" ca="1" si="8"/>
        <v>10</v>
      </c>
      <c r="C25" s="7" t="b">
        <f t="shared" si="5"/>
        <v>0</v>
      </c>
      <c r="D25" s="18">
        <f t="shared" ca="1" si="9"/>
        <v>3</v>
      </c>
      <c r="E25" s="7" t="b">
        <f t="shared" si="2"/>
        <v>0</v>
      </c>
      <c r="F25" s="18">
        <f t="shared" ca="1" si="10"/>
        <v>0</v>
      </c>
      <c r="G25" s="89" t="b">
        <f t="shared" si="6"/>
        <v>0</v>
      </c>
      <c r="H25" s="89">
        <f t="shared" si="7"/>
        <v>0</v>
      </c>
      <c r="I25" s="66" t="s">
        <v>140</v>
      </c>
      <c r="J25" s="66">
        <v>24680</v>
      </c>
      <c r="K25" s="66" t="s">
        <v>55</v>
      </c>
      <c r="L25" s="67" t="s">
        <v>6</v>
      </c>
      <c r="M25" s="68" t="s">
        <v>122</v>
      </c>
      <c r="N25" s="68">
        <v>45</v>
      </c>
      <c r="O25" s="69">
        <v>122.61</v>
      </c>
      <c r="P25" s="69">
        <v>111.54</v>
      </c>
      <c r="Q25" s="69" t="s">
        <v>139</v>
      </c>
      <c r="R25" s="70"/>
    </row>
    <row r="26" spans="1:18" x14ac:dyDescent="0.3">
      <c r="A26" s="7" t="b">
        <f t="shared" si="4"/>
        <v>1</v>
      </c>
      <c r="B26" s="18">
        <f t="shared" ca="1" si="8"/>
        <v>11</v>
      </c>
      <c r="C26" s="7" t="b">
        <f t="shared" si="5"/>
        <v>0</v>
      </c>
      <c r="D26" s="18">
        <f t="shared" ca="1" si="9"/>
        <v>3</v>
      </c>
      <c r="E26" s="7" t="b">
        <f t="shared" si="2"/>
        <v>0</v>
      </c>
      <c r="F26" s="18">
        <f t="shared" ca="1" si="10"/>
        <v>0</v>
      </c>
      <c r="G26" s="89" t="b">
        <f t="shared" si="6"/>
        <v>0</v>
      </c>
      <c r="H26" s="89">
        <f t="shared" si="7"/>
        <v>0</v>
      </c>
      <c r="I26" s="66" t="s">
        <v>140</v>
      </c>
      <c r="J26" s="66">
        <v>24681</v>
      </c>
      <c r="K26" s="66" t="s">
        <v>50</v>
      </c>
      <c r="L26" s="67" t="s">
        <v>6</v>
      </c>
      <c r="M26" s="68" t="s">
        <v>116</v>
      </c>
      <c r="N26" s="68">
        <v>45</v>
      </c>
      <c r="O26" s="69">
        <v>73.17</v>
      </c>
      <c r="P26" s="69">
        <v>66.55</v>
      </c>
      <c r="Q26" s="69" t="s">
        <v>139</v>
      </c>
      <c r="R26" s="70"/>
    </row>
    <row r="27" spans="1:18" x14ac:dyDescent="0.3">
      <c r="A27" s="7" t="b">
        <f t="shared" si="4"/>
        <v>1</v>
      </c>
      <c r="B27" s="18">
        <f t="shared" ca="1" si="8"/>
        <v>12</v>
      </c>
      <c r="C27" s="7" t="b">
        <f t="shared" si="5"/>
        <v>0</v>
      </c>
      <c r="D27" s="18">
        <f t="shared" ca="1" si="9"/>
        <v>3</v>
      </c>
      <c r="E27" s="7" t="b">
        <f t="shared" si="2"/>
        <v>0</v>
      </c>
      <c r="F27" s="18">
        <f t="shared" ca="1" si="10"/>
        <v>0</v>
      </c>
      <c r="G27" s="89" t="b">
        <f t="shared" si="6"/>
        <v>0</v>
      </c>
      <c r="H27" s="89">
        <f t="shared" si="7"/>
        <v>0</v>
      </c>
      <c r="I27" s="66" t="s">
        <v>140</v>
      </c>
      <c r="J27" s="66">
        <v>24682</v>
      </c>
      <c r="K27" s="66" t="s">
        <v>51</v>
      </c>
      <c r="L27" s="67" t="s">
        <v>6</v>
      </c>
      <c r="M27" s="68" t="s">
        <v>117</v>
      </c>
      <c r="N27" s="68">
        <v>45</v>
      </c>
      <c r="O27" s="69">
        <v>97.45</v>
      </c>
      <c r="P27" s="69">
        <v>88.65</v>
      </c>
      <c r="Q27" s="69" t="s">
        <v>139</v>
      </c>
      <c r="R27" s="70"/>
    </row>
    <row r="28" spans="1:18" x14ac:dyDescent="0.3">
      <c r="A28" s="7" t="b">
        <f t="shared" si="4"/>
        <v>1</v>
      </c>
      <c r="B28" s="18">
        <f t="shared" ca="1" si="8"/>
        <v>13</v>
      </c>
      <c r="C28" s="7" t="b">
        <f t="shared" si="5"/>
        <v>0</v>
      </c>
      <c r="D28" s="18">
        <f t="shared" ca="1" si="9"/>
        <v>3</v>
      </c>
      <c r="E28" s="7" t="b">
        <f t="shared" si="2"/>
        <v>0</v>
      </c>
      <c r="F28" s="18">
        <f t="shared" ca="1" si="10"/>
        <v>0</v>
      </c>
      <c r="G28" s="89" t="b">
        <f t="shared" si="6"/>
        <v>0</v>
      </c>
      <c r="H28" s="89">
        <f t="shared" si="7"/>
        <v>0</v>
      </c>
      <c r="I28" s="66" t="s">
        <v>140</v>
      </c>
      <c r="J28" s="66">
        <v>24683</v>
      </c>
      <c r="K28" s="66" t="s">
        <v>52</v>
      </c>
      <c r="L28" s="67" t="s">
        <v>6</v>
      </c>
      <c r="M28" s="68" t="s">
        <v>118</v>
      </c>
      <c r="N28" s="68">
        <v>45</v>
      </c>
      <c r="O28" s="69">
        <v>122.61</v>
      </c>
      <c r="P28" s="69">
        <v>111.54</v>
      </c>
      <c r="Q28" s="69" t="s">
        <v>139</v>
      </c>
      <c r="R28" s="70"/>
    </row>
    <row r="29" spans="1:18" x14ac:dyDescent="0.3">
      <c r="A29" s="7" t="b">
        <f t="shared" si="4"/>
        <v>1</v>
      </c>
      <c r="B29" s="18">
        <f t="shared" ca="1" si="8"/>
        <v>14</v>
      </c>
      <c r="C29" s="7" t="b">
        <f t="shared" si="5"/>
        <v>0</v>
      </c>
      <c r="D29" s="18">
        <f t="shared" ca="1" si="9"/>
        <v>3</v>
      </c>
      <c r="E29" s="7" t="b">
        <f t="shared" si="2"/>
        <v>0</v>
      </c>
      <c r="F29" s="18">
        <f t="shared" ca="1" si="10"/>
        <v>0</v>
      </c>
      <c r="G29" s="89" t="b">
        <f t="shared" si="6"/>
        <v>0</v>
      </c>
      <c r="H29" s="89">
        <f t="shared" si="7"/>
        <v>0</v>
      </c>
      <c r="I29" s="66" t="s">
        <v>140</v>
      </c>
      <c r="J29" s="66">
        <v>24684</v>
      </c>
      <c r="K29" s="66" t="s">
        <v>53</v>
      </c>
      <c r="L29" s="67" t="s">
        <v>6</v>
      </c>
      <c r="M29" s="68" t="s">
        <v>12</v>
      </c>
      <c r="N29" s="68">
        <v>45</v>
      </c>
      <c r="O29" s="69">
        <v>125.87</v>
      </c>
      <c r="P29" s="69">
        <v>114.47</v>
      </c>
      <c r="Q29" s="69" t="s">
        <v>139</v>
      </c>
      <c r="R29" s="70"/>
    </row>
    <row r="30" spans="1:18" x14ac:dyDescent="0.3">
      <c r="A30" s="7" t="b">
        <f t="shared" si="4"/>
        <v>1</v>
      </c>
      <c r="B30" s="18">
        <f t="shared" ca="1" si="8"/>
        <v>15</v>
      </c>
      <c r="C30" s="7" t="b">
        <f t="shared" si="5"/>
        <v>0</v>
      </c>
      <c r="D30" s="18">
        <f t="shared" ca="1" si="9"/>
        <v>3</v>
      </c>
      <c r="E30" s="7" t="b">
        <f t="shared" si="2"/>
        <v>0</v>
      </c>
      <c r="F30" s="18">
        <f t="shared" ca="1" si="10"/>
        <v>0</v>
      </c>
      <c r="G30" s="89" t="b">
        <f t="shared" si="6"/>
        <v>0</v>
      </c>
      <c r="H30" s="89">
        <f t="shared" si="7"/>
        <v>0</v>
      </c>
      <c r="I30" s="66" t="s">
        <v>140</v>
      </c>
      <c r="J30" s="66">
        <v>24685</v>
      </c>
      <c r="K30" s="66" t="s">
        <v>54</v>
      </c>
      <c r="L30" s="67" t="s">
        <v>6</v>
      </c>
      <c r="M30" s="68" t="s">
        <v>119</v>
      </c>
      <c r="N30" s="68">
        <v>45</v>
      </c>
      <c r="O30" s="69">
        <v>126.73</v>
      </c>
      <c r="P30" s="69">
        <v>115.25</v>
      </c>
      <c r="Q30" s="69" t="s">
        <v>139</v>
      </c>
      <c r="R30" s="70"/>
    </row>
    <row r="31" spans="1:18" x14ac:dyDescent="0.3">
      <c r="A31" s="7" t="b">
        <f t="shared" si="4"/>
        <v>1</v>
      </c>
      <c r="B31" s="18">
        <f t="shared" ca="1" si="8"/>
        <v>16</v>
      </c>
      <c r="C31" s="7" t="b">
        <f t="shared" si="5"/>
        <v>0</v>
      </c>
      <c r="D31" s="18">
        <f t="shared" ca="1" si="9"/>
        <v>3</v>
      </c>
      <c r="E31" s="7" t="b">
        <f t="shared" si="2"/>
        <v>0</v>
      </c>
      <c r="F31" s="18">
        <f t="shared" ca="1" si="10"/>
        <v>0</v>
      </c>
      <c r="G31" s="89" t="b">
        <f t="shared" si="6"/>
        <v>0</v>
      </c>
      <c r="H31" s="89">
        <f t="shared" si="7"/>
        <v>0</v>
      </c>
      <c r="I31" s="66" t="s">
        <v>144</v>
      </c>
      <c r="J31" s="66">
        <v>24686</v>
      </c>
      <c r="K31" s="66" t="s">
        <v>77</v>
      </c>
      <c r="L31" s="67" t="s">
        <v>6</v>
      </c>
      <c r="M31" s="68" t="s">
        <v>120</v>
      </c>
      <c r="N31" s="68">
        <v>45</v>
      </c>
      <c r="O31" s="69">
        <v>73.260000000000005</v>
      </c>
      <c r="P31" s="69">
        <v>66.430000000000007</v>
      </c>
      <c r="Q31" s="69" t="s">
        <v>139</v>
      </c>
      <c r="R31" s="70"/>
    </row>
    <row r="32" spans="1:18" x14ac:dyDescent="0.3">
      <c r="A32" s="7" t="b">
        <f t="shared" si="4"/>
        <v>0</v>
      </c>
      <c r="B32" s="18">
        <f t="shared" ca="1" si="8"/>
        <v>16</v>
      </c>
      <c r="C32" s="7" t="b">
        <f t="shared" si="5"/>
        <v>0</v>
      </c>
      <c r="D32" s="18">
        <f t="shared" ca="1" si="9"/>
        <v>3</v>
      </c>
      <c r="E32" s="7" t="b">
        <f t="shared" si="2"/>
        <v>0</v>
      </c>
      <c r="F32" s="18">
        <f t="shared" ca="1" si="10"/>
        <v>0</v>
      </c>
      <c r="G32" s="89" t="b">
        <f t="shared" si="6"/>
        <v>0</v>
      </c>
      <c r="H32" s="89">
        <f t="shared" si="7"/>
        <v>0</v>
      </c>
      <c r="I32" s="66"/>
      <c r="J32" s="66"/>
      <c r="K32" s="66"/>
      <c r="L32" s="67"/>
      <c r="M32" s="68"/>
      <c r="N32" s="68"/>
      <c r="O32" s="69" t="s">
        <v>343</v>
      </c>
      <c r="P32" s="69" t="s">
        <v>343</v>
      </c>
      <c r="Q32" s="69"/>
      <c r="R32" s="70"/>
    </row>
    <row r="33" spans="1:18" x14ac:dyDescent="0.3">
      <c r="A33" s="7" t="b">
        <f t="shared" si="4"/>
        <v>0</v>
      </c>
      <c r="B33" s="18">
        <f t="shared" ca="1" si="8"/>
        <v>16</v>
      </c>
      <c r="C33" s="7" t="b">
        <f t="shared" si="5"/>
        <v>1</v>
      </c>
      <c r="D33" s="18">
        <f t="shared" ca="1" si="9"/>
        <v>4</v>
      </c>
      <c r="E33" s="7" t="b">
        <f t="shared" si="2"/>
        <v>0</v>
      </c>
      <c r="F33" s="18">
        <f t="shared" ca="1" si="10"/>
        <v>0</v>
      </c>
      <c r="G33" s="89" t="b">
        <f t="shared" si="6"/>
        <v>0</v>
      </c>
      <c r="H33" s="89">
        <f t="shared" si="7"/>
        <v>0</v>
      </c>
      <c r="I33" s="66"/>
      <c r="J33" s="66">
        <v>26788</v>
      </c>
      <c r="K33" s="66" t="s">
        <v>102</v>
      </c>
      <c r="L33" s="67"/>
      <c r="M33" s="68"/>
      <c r="N33" s="68">
        <v>50</v>
      </c>
      <c r="O33" s="69">
        <v>22315.49</v>
      </c>
      <c r="P33" s="69" t="s">
        <v>343</v>
      </c>
      <c r="Q33" s="69" t="s">
        <v>139</v>
      </c>
      <c r="R33" s="70"/>
    </row>
    <row r="34" spans="1:18" x14ac:dyDescent="0.3">
      <c r="A34" s="7" t="b">
        <f t="shared" si="4"/>
        <v>1</v>
      </c>
      <c r="B34" s="18">
        <f t="shared" ca="1" si="8"/>
        <v>17</v>
      </c>
      <c r="C34" s="7" t="b">
        <f t="shared" si="5"/>
        <v>0</v>
      </c>
      <c r="D34" s="18">
        <f t="shared" ca="1" si="9"/>
        <v>4</v>
      </c>
      <c r="E34" s="7" t="b">
        <f t="shared" si="2"/>
        <v>0</v>
      </c>
      <c r="F34" s="18">
        <f t="shared" ca="1" si="10"/>
        <v>0</v>
      </c>
      <c r="G34" s="89" t="b">
        <f t="shared" si="6"/>
        <v>0</v>
      </c>
      <c r="H34" s="89">
        <f t="shared" si="7"/>
        <v>0</v>
      </c>
      <c r="I34" s="66" t="s">
        <v>145</v>
      </c>
      <c r="J34" s="66">
        <v>24735</v>
      </c>
      <c r="K34" s="66" t="s">
        <v>86</v>
      </c>
      <c r="L34" s="67" t="s">
        <v>6</v>
      </c>
      <c r="M34" s="68" t="s">
        <v>129</v>
      </c>
      <c r="N34" s="68">
        <v>50</v>
      </c>
      <c r="O34" s="69">
        <v>73.17</v>
      </c>
      <c r="P34" s="69">
        <v>66.55</v>
      </c>
      <c r="Q34" s="69" t="s">
        <v>139</v>
      </c>
      <c r="R34" s="70"/>
    </row>
    <row r="35" spans="1:18" x14ac:dyDescent="0.3">
      <c r="A35" s="7" t="b">
        <f t="shared" si="4"/>
        <v>1</v>
      </c>
      <c r="B35" s="18">
        <f t="shared" ca="1" si="8"/>
        <v>18</v>
      </c>
      <c r="C35" s="7" t="b">
        <f t="shared" si="5"/>
        <v>0</v>
      </c>
      <c r="D35" s="18">
        <f t="shared" ca="1" si="9"/>
        <v>4</v>
      </c>
      <c r="E35" s="7" t="b">
        <f t="shared" si="2"/>
        <v>0</v>
      </c>
      <c r="F35" s="18">
        <f t="shared" ca="1" si="10"/>
        <v>0</v>
      </c>
      <c r="G35" s="89" t="b">
        <f t="shared" si="6"/>
        <v>0</v>
      </c>
      <c r="H35" s="89">
        <f t="shared" si="7"/>
        <v>0</v>
      </c>
      <c r="I35" s="66" t="s">
        <v>145</v>
      </c>
      <c r="J35" s="66">
        <v>24736</v>
      </c>
      <c r="K35" s="66" t="s">
        <v>87</v>
      </c>
      <c r="L35" s="67" t="s">
        <v>6</v>
      </c>
      <c r="M35" s="68" t="s">
        <v>130</v>
      </c>
      <c r="N35" s="68">
        <v>50</v>
      </c>
      <c r="O35" s="69">
        <v>97.45</v>
      </c>
      <c r="P35" s="69">
        <v>88.65</v>
      </c>
      <c r="Q35" s="69" t="s">
        <v>139</v>
      </c>
      <c r="R35" s="70"/>
    </row>
    <row r="36" spans="1:18" x14ac:dyDescent="0.3">
      <c r="A36" s="7" t="b">
        <f t="shared" si="4"/>
        <v>1</v>
      </c>
      <c r="B36" s="18">
        <f t="shared" ca="1" si="8"/>
        <v>19</v>
      </c>
      <c r="C36" s="7" t="b">
        <f t="shared" si="5"/>
        <v>0</v>
      </c>
      <c r="D36" s="18">
        <f t="shared" ca="1" si="9"/>
        <v>4</v>
      </c>
      <c r="E36" s="7" t="b">
        <f t="shared" si="2"/>
        <v>0</v>
      </c>
      <c r="F36" s="18">
        <f t="shared" ca="1" si="10"/>
        <v>0</v>
      </c>
      <c r="G36" s="89" t="b">
        <f t="shared" si="6"/>
        <v>0</v>
      </c>
      <c r="H36" s="89">
        <f t="shared" si="7"/>
        <v>0</v>
      </c>
      <c r="I36" s="66" t="s">
        <v>145</v>
      </c>
      <c r="J36" s="66">
        <v>24737</v>
      </c>
      <c r="K36" s="66" t="s">
        <v>88</v>
      </c>
      <c r="L36" s="67" t="s">
        <v>6</v>
      </c>
      <c r="M36" s="68" t="s">
        <v>131</v>
      </c>
      <c r="N36" s="68">
        <v>50</v>
      </c>
      <c r="O36" s="69">
        <v>122.61</v>
      </c>
      <c r="P36" s="69">
        <v>111.54</v>
      </c>
      <c r="Q36" s="69" t="s">
        <v>139</v>
      </c>
      <c r="R36" s="70"/>
    </row>
    <row r="37" spans="1:18" x14ac:dyDescent="0.3">
      <c r="A37" s="7" t="b">
        <f t="shared" si="4"/>
        <v>1</v>
      </c>
      <c r="B37" s="18">
        <f t="shared" ca="1" si="8"/>
        <v>20</v>
      </c>
      <c r="C37" s="7" t="b">
        <f t="shared" si="5"/>
        <v>0</v>
      </c>
      <c r="D37" s="18">
        <f t="shared" ca="1" si="9"/>
        <v>4</v>
      </c>
      <c r="E37" s="7" t="b">
        <f t="shared" si="2"/>
        <v>0</v>
      </c>
      <c r="F37" s="18">
        <f t="shared" ca="1" si="10"/>
        <v>0</v>
      </c>
      <c r="G37" s="89" t="b">
        <f t="shared" si="6"/>
        <v>0</v>
      </c>
      <c r="H37" s="89">
        <f t="shared" si="7"/>
        <v>0</v>
      </c>
      <c r="I37" s="66" t="s">
        <v>145</v>
      </c>
      <c r="J37" s="66">
        <v>24739</v>
      </c>
      <c r="K37" s="66" t="s">
        <v>89</v>
      </c>
      <c r="L37" s="67" t="s">
        <v>6</v>
      </c>
      <c r="M37" s="68" t="s">
        <v>132</v>
      </c>
      <c r="N37" s="68">
        <v>50</v>
      </c>
      <c r="O37" s="69">
        <v>127.03</v>
      </c>
      <c r="P37" s="69">
        <v>115.2</v>
      </c>
      <c r="Q37" s="69" t="s">
        <v>139</v>
      </c>
      <c r="R37" s="70"/>
    </row>
    <row r="38" spans="1:18" x14ac:dyDescent="0.3">
      <c r="A38" s="7" t="b">
        <f t="shared" si="4"/>
        <v>1</v>
      </c>
      <c r="B38" s="18">
        <f t="shared" ca="1" si="8"/>
        <v>21</v>
      </c>
      <c r="C38" s="7" t="b">
        <f t="shared" si="5"/>
        <v>0</v>
      </c>
      <c r="D38" s="18">
        <f t="shared" ca="1" si="9"/>
        <v>4</v>
      </c>
      <c r="E38" s="7" t="b">
        <f t="shared" si="2"/>
        <v>0</v>
      </c>
      <c r="F38" s="18">
        <f t="shared" ca="1" si="10"/>
        <v>0</v>
      </c>
      <c r="G38" s="89" t="b">
        <f t="shared" si="6"/>
        <v>0</v>
      </c>
      <c r="H38" s="89">
        <f t="shared" si="7"/>
        <v>0</v>
      </c>
      <c r="I38" s="66" t="s">
        <v>145</v>
      </c>
      <c r="J38" s="66">
        <v>24734</v>
      </c>
      <c r="K38" s="66" t="s">
        <v>90</v>
      </c>
      <c r="L38" s="67" t="s">
        <v>6</v>
      </c>
      <c r="M38" s="68" t="s">
        <v>133</v>
      </c>
      <c r="N38" s="68">
        <v>50</v>
      </c>
      <c r="O38" s="69">
        <v>71.55</v>
      </c>
      <c r="P38" s="69">
        <v>65.08</v>
      </c>
      <c r="Q38" s="69" t="s">
        <v>139</v>
      </c>
      <c r="R38" s="70"/>
    </row>
    <row r="39" spans="1:18" x14ac:dyDescent="0.3">
      <c r="A39" s="7" t="b">
        <f t="shared" si="4"/>
        <v>1</v>
      </c>
      <c r="B39" s="18">
        <f t="shared" ca="1" si="8"/>
        <v>22</v>
      </c>
      <c r="C39" s="7" t="b">
        <f t="shared" si="5"/>
        <v>0</v>
      </c>
      <c r="D39" s="18">
        <f t="shared" ca="1" si="9"/>
        <v>4</v>
      </c>
      <c r="E39" s="7" t="b">
        <f t="shared" si="2"/>
        <v>0</v>
      </c>
      <c r="F39" s="18">
        <f t="shared" ca="1" si="10"/>
        <v>0</v>
      </c>
      <c r="G39" s="89" t="b">
        <f t="shared" si="6"/>
        <v>0</v>
      </c>
      <c r="H39" s="89">
        <f t="shared" si="7"/>
        <v>0</v>
      </c>
      <c r="I39" s="66" t="s">
        <v>145</v>
      </c>
      <c r="J39" s="66">
        <v>24738</v>
      </c>
      <c r="K39" s="66" t="s">
        <v>91</v>
      </c>
      <c r="L39" s="67" t="s">
        <v>6</v>
      </c>
      <c r="M39" s="68" t="s">
        <v>134</v>
      </c>
      <c r="N39" s="68">
        <v>50</v>
      </c>
      <c r="O39" s="69">
        <v>170.41</v>
      </c>
      <c r="P39" s="69">
        <v>157.80000000000001</v>
      </c>
      <c r="Q39" s="69" t="s">
        <v>139</v>
      </c>
      <c r="R39" s="70"/>
    </row>
    <row r="40" spans="1:18" x14ac:dyDescent="0.3">
      <c r="A40" s="7" t="b">
        <f t="shared" si="4"/>
        <v>0</v>
      </c>
      <c r="B40" s="18">
        <f t="shared" ca="1" si="8"/>
        <v>22</v>
      </c>
      <c r="C40" s="7" t="b">
        <f t="shared" si="5"/>
        <v>0</v>
      </c>
      <c r="D40" s="18">
        <f t="shared" ca="1" si="9"/>
        <v>4</v>
      </c>
      <c r="E40" s="7" t="b">
        <f t="shared" si="2"/>
        <v>0</v>
      </c>
      <c r="F40" s="18">
        <f t="shared" ca="1" si="10"/>
        <v>0</v>
      </c>
      <c r="G40" s="89" t="b">
        <f t="shared" si="6"/>
        <v>0</v>
      </c>
      <c r="H40" s="89">
        <f t="shared" si="7"/>
        <v>0</v>
      </c>
      <c r="I40" s="66"/>
      <c r="J40" s="66"/>
      <c r="K40" s="66"/>
      <c r="L40" s="67"/>
      <c r="M40" s="68"/>
      <c r="N40" s="68"/>
      <c r="O40" s="69" t="s">
        <v>343</v>
      </c>
      <c r="P40" s="69" t="s">
        <v>343</v>
      </c>
      <c r="Q40" s="69"/>
      <c r="R40" s="70"/>
    </row>
    <row r="41" spans="1:18" x14ac:dyDescent="0.3">
      <c r="A41" s="7" t="b">
        <f t="shared" si="4"/>
        <v>0</v>
      </c>
      <c r="B41" s="18">
        <f t="shared" ca="1" si="8"/>
        <v>22</v>
      </c>
      <c r="C41" s="7" t="b">
        <f t="shared" si="5"/>
        <v>1</v>
      </c>
      <c r="D41" s="18">
        <f t="shared" ca="1" si="9"/>
        <v>5</v>
      </c>
      <c r="E41" s="7" t="b">
        <f t="shared" si="2"/>
        <v>0</v>
      </c>
      <c r="F41" s="18">
        <f t="shared" ca="1" si="10"/>
        <v>0</v>
      </c>
      <c r="G41" s="89" t="b">
        <f t="shared" si="6"/>
        <v>0</v>
      </c>
      <c r="H41" s="89">
        <f t="shared" si="7"/>
        <v>0</v>
      </c>
      <c r="I41" s="66"/>
      <c r="J41" s="66">
        <v>24714</v>
      </c>
      <c r="K41" s="66" t="s">
        <v>96</v>
      </c>
      <c r="L41" s="67"/>
      <c r="M41" s="68"/>
      <c r="N41" s="68">
        <v>51</v>
      </c>
      <c r="O41" s="69">
        <v>4501.29</v>
      </c>
      <c r="P41" s="69" t="s">
        <v>343</v>
      </c>
      <c r="Q41" s="69" t="s">
        <v>139</v>
      </c>
      <c r="R41" s="70"/>
    </row>
    <row r="42" spans="1:18" x14ac:dyDescent="0.3">
      <c r="A42" s="7" t="b">
        <f t="shared" si="4"/>
        <v>1</v>
      </c>
      <c r="B42" s="18">
        <f t="shared" ca="1" si="8"/>
        <v>23</v>
      </c>
      <c r="C42" s="7" t="b">
        <f t="shared" si="5"/>
        <v>0</v>
      </c>
      <c r="D42" s="18">
        <f t="shared" ca="1" si="9"/>
        <v>5</v>
      </c>
      <c r="E42" s="7" t="b">
        <f t="shared" ref="E42:E105" si="15">IF(VAR_form_ophogen_toewijzingsmethodiek="a-specifiek",
AND($M42&lt;&gt;"",$N42=var_geselecteerd_aspecifiek_product_categorie),
IF(VAR_form_ophogen_toewijzingsmethodiek="specifiek",
AND($M42&lt;&gt;"",ISNUMBER($N42))))</f>
        <v>0</v>
      </c>
      <c r="F42" s="18">
        <f t="shared" ca="1" si="10"/>
        <v>0</v>
      </c>
      <c r="G42" s="89" t="b">
        <f t="shared" si="6"/>
        <v>0</v>
      </c>
      <c r="H42" s="89">
        <f t="shared" si="7"/>
        <v>0</v>
      </c>
      <c r="I42" s="66" t="s">
        <v>140</v>
      </c>
      <c r="J42" s="66">
        <v>24665</v>
      </c>
      <c r="K42" s="66" t="s">
        <v>49</v>
      </c>
      <c r="L42" s="67" t="s">
        <v>6</v>
      </c>
      <c r="M42" s="68" t="s">
        <v>8</v>
      </c>
      <c r="N42" s="68">
        <v>51</v>
      </c>
      <c r="O42" s="69">
        <v>127.03</v>
      </c>
      <c r="P42" s="69">
        <v>115.2</v>
      </c>
      <c r="Q42" s="69" t="s">
        <v>139</v>
      </c>
      <c r="R42" s="70"/>
    </row>
    <row r="43" spans="1:18" x14ac:dyDescent="0.3">
      <c r="A43" s="7" t="b">
        <f t="shared" si="4"/>
        <v>1</v>
      </c>
      <c r="B43" s="18">
        <f t="shared" ca="1" si="8"/>
        <v>24</v>
      </c>
      <c r="C43" s="7" t="b">
        <f t="shared" si="5"/>
        <v>0</v>
      </c>
      <c r="D43" s="18">
        <f t="shared" ca="1" si="9"/>
        <v>5</v>
      </c>
      <c r="E43" s="7" t="b">
        <f t="shared" si="15"/>
        <v>0</v>
      </c>
      <c r="F43" s="18">
        <f t="shared" ca="1" si="10"/>
        <v>0</v>
      </c>
      <c r="G43" s="89" t="b">
        <f t="shared" si="6"/>
        <v>0</v>
      </c>
      <c r="H43" s="89">
        <f t="shared" si="7"/>
        <v>0</v>
      </c>
      <c r="I43" s="66" t="s">
        <v>140</v>
      </c>
      <c r="J43" s="66">
        <v>24687</v>
      </c>
      <c r="K43" s="66" t="s">
        <v>92</v>
      </c>
      <c r="L43" s="67" t="s">
        <v>6</v>
      </c>
      <c r="M43" s="68" t="s">
        <v>7</v>
      </c>
      <c r="N43" s="68">
        <v>51</v>
      </c>
      <c r="O43" s="69">
        <v>100.68</v>
      </c>
      <c r="P43" s="69">
        <v>91.3</v>
      </c>
      <c r="Q43" s="69" t="s">
        <v>139</v>
      </c>
      <c r="R43" s="70"/>
    </row>
    <row r="44" spans="1:18" x14ac:dyDescent="0.3">
      <c r="A44" s="7" t="b">
        <f t="shared" si="4"/>
        <v>0</v>
      </c>
      <c r="B44" s="18">
        <f t="shared" ca="1" si="8"/>
        <v>24</v>
      </c>
      <c r="C44" s="7" t="b">
        <f t="shared" si="5"/>
        <v>0</v>
      </c>
      <c r="D44" s="18">
        <f t="shared" ca="1" si="9"/>
        <v>5</v>
      </c>
      <c r="E44" s="7" t="b">
        <f t="shared" si="15"/>
        <v>0</v>
      </c>
      <c r="F44" s="18">
        <f t="shared" ca="1" si="10"/>
        <v>0</v>
      </c>
      <c r="G44" s="89" t="b">
        <f t="shared" si="6"/>
        <v>0</v>
      </c>
      <c r="H44" s="89">
        <f t="shared" si="7"/>
        <v>0</v>
      </c>
      <c r="I44" s="66"/>
      <c r="J44" s="66"/>
      <c r="K44" s="66"/>
      <c r="L44" s="67"/>
      <c r="M44" s="68"/>
      <c r="N44" s="68"/>
      <c r="O44" s="69" t="s">
        <v>343</v>
      </c>
      <c r="P44" s="69" t="s">
        <v>343</v>
      </c>
      <c r="Q44" s="69"/>
      <c r="R44" s="70"/>
    </row>
    <row r="45" spans="1:18" x14ac:dyDescent="0.3">
      <c r="A45" s="7" t="b">
        <f t="shared" si="4"/>
        <v>0</v>
      </c>
      <c r="B45" s="18">
        <f t="shared" ca="1" si="8"/>
        <v>24</v>
      </c>
      <c r="C45" s="7" t="b">
        <f t="shared" si="5"/>
        <v>1</v>
      </c>
      <c r="D45" s="18">
        <f t="shared" ca="1" si="9"/>
        <v>6</v>
      </c>
      <c r="E45" s="7" t="b">
        <f t="shared" si="15"/>
        <v>0</v>
      </c>
      <c r="F45" s="18">
        <f t="shared" ca="1" si="10"/>
        <v>0</v>
      </c>
      <c r="G45" s="89" t="b">
        <f t="shared" si="6"/>
        <v>0</v>
      </c>
      <c r="H45" s="89">
        <f t="shared" si="7"/>
        <v>0</v>
      </c>
      <c r="I45" s="66"/>
      <c r="J45" s="66">
        <v>24715</v>
      </c>
      <c r="K45" s="66" t="s">
        <v>100</v>
      </c>
      <c r="L45" s="67"/>
      <c r="M45" s="68"/>
      <c r="N45" s="68">
        <v>53</v>
      </c>
      <c r="O45" s="69">
        <v>1965.82</v>
      </c>
      <c r="P45" s="69" t="s">
        <v>343</v>
      </c>
      <c r="Q45" s="69" t="s">
        <v>139</v>
      </c>
      <c r="R45" s="70"/>
    </row>
    <row r="46" spans="1:18" x14ac:dyDescent="0.3">
      <c r="A46" s="7" t="b">
        <f t="shared" si="4"/>
        <v>1</v>
      </c>
      <c r="B46" s="18">
        <f t="shared" ca="1" si="8"/>
        <v>25</v>
      </c>
      <c r="C46" s="7" t="b">
        <f t="shared" si="5"/>
        <v>0</v>
      </c>
      <c r="D46" s="18">
        <f t="shared" ca="1" si="9"/>
        <v>6</v>
      </c>
      <c r="E46" s="7" t="b">
        <f t="shared" si="15"/>
        <v>0</v>
      </c>
      <c r="F46" s="18">
        <f t="shared" ca="1" si="10"/>
        <v>0</v>
      </c>
      <c r="G46" s="89" t="b">
        <f t="shared" si="6"/>
        <v>0</v>
      </c>
      <c r="H46" s="89">
        <f t="shared" si="7"/>
        <v>0</v>
      </c>
      <c r="I46" s="66" t="s">
        <v>140</v>
      </c>
      <c r="J46" s="66">
        <v>24688</v>
      </c>
      <c r="K46" s="66" t="s">
        <v>93</v>
      </c>
      <c r="L46" s="67" t="s">
        <v>6</v>
      </c>
      <c r="M46" s="68" t="s">
        <v>135</v>
      </c>
      <c r="N46" s="68">
        <v>53</v>
      </c>
      <c r="O46" s="69">
        <v>254.28</v>
      </c>
      <c r="P46" s="69">
        <v>230.6</v>
      </c>
      <c r="Q46" s="69" t="s">
        <v>139</v>
      </c>
      <c r="R46" s="70"/>
    </row>
    <row r="47" spans="1:18" x14ac:dyDescent="0.3">
      <c r="A47" s="7" t="b">
        <f t="shared" si="4"/>
        <v>1</v>
      </c>
      <c r="B47" s="18">
        <f t="shared" ca="1" si="8"/>
        <v>26</v>
      </c>
      <c r="C47" s="7" t="b">
        <f t="shared" si="5"/>
        <v>0</v>
      </c>
      <c r="D47" s="18">
        <f t="shared" ca="1" si="9"/>
        <v>6</v>
      </c>
      <c r="E47" s="7" t="b">
        <f t="shared" si="15"/>
        <v>0</v>
      </c>
      <c r="F47" s="18">
        <f t="shared" ca="1" si="10"/>
        <v>0</v>
      </c>
      <c r="G47" s="89" t="b">
        <f t="shared" si="6"/>
        <v>0</v>
      </c>
      <c r="H47" s="89">
        <f t="shared" si="7"/>
        <v>0</v>
      </c>
      <c r="I47" s="66" t="s">
        <v>140</v>
      </c>
      <c r="J47" s="66">
        <v>24666</v>
      </c>
      <c r="K47" s="66" t="s">
        <v>94</v>
      </c>
      <c r="L47" s="67" t="s">
        <v>6</v>
      </c>
      <c r="M47" s="68" t="s">
        <v>136</v>
      </c>
      <c r="N47" s="68">
        <v>53</v>
      </c>
      <c r="O47" s="69">
        <v>164.93</v>
      </c>
      <c r="P47" s="69">
        <v>149.58000000000001</v>
      </c>
      <c r="Q47" s="69" t="s">
        <v>139</v>
      </c>
      <c r="R47" s="70"/>
    </row>
    <row r="48" spans="1:18" x14ac:dyDescent="0.3">
      <c r="A48" s="7" t="b">
        <f t="shared" si="4"/>
        <v>0</v>
      </c>
      <c r="B48" s="18">
        <f t="shared" ca="1" si="8"/>
        <v>26</v>
      </c>
      <c r="C48" s="7" t="b">
        <f t="shared" si="5"/>
        <v>0</v>
      </c>
      <c r="D48" s="18">
        <f t="shared" ca="1" si="9"/>
        <v>6</v>
      </c>
      <c r="E48" s="7" t="b">
        <f t="shared" si="15"/>
        <v>0</v>
      </c>
      <c r="F48" s="18">
        <f t="shared" ca="1" si="10"/>
        <v>0</v>
      </c>
      <c r="G48" s="89" t="b">
        <f t="shared" si="6"/>
        <v>0</v>
      </c>
      <c r="H48" s="89">
        <f t="shared" si="7"/>
        <v>0</v>
      </c>
      <c r="I48" s="66"/>
      <c r="J48" s="66"/>
      <c r="K48" s="66"/>
      <c r="L48" s="67"/>
      <c r="M48" s="68"/>
      <c r="N48" s="68"/>
      <c r="O48" s="69" t="s">
        <v>343</v>
      </c>
      <c r="P48" s="69" t="s">
        <v>343</v>
      </c>
      <c r="Q48" s="69"/>
      <c r="R48" s="70"/>
    </row>
    <row r="49" spans="1:18" x14ac:dyDescent="0.3">
      <c r="A49" s="7" t="b">
        <f t="shared" si="4"/>
        <v>0</v>
      </c>
      <c r="B49" s="18">
        <f t="shared" ca="1" si="8"/>
        <v>26</v>
      </c>
      <c r="C49" s="7" t="b">
        <f t="shared" si="5"/>
        <v>0</v>
      </c>
      <c r="D49" s="18">
        <f t="shared" ca="1" si="9"/>
        <v>6</v>
      </c>
      <c r="E49" s="7" t="b">
        <f t="shared" si="15"/>
        <v>0</v>
      </c>
      <c r="F49" s="18">
        <f t="shared" ca="1" si="10"/>
        <v>0</v>
      </c>
      <c r="G49" s="89" t="b">
        <f t="shared" si="6"/>
        <v>0</v>
      </c>
      <c r="H49" s="89">
        <f t="shared" si="7"/>
        <v>0</v>
      </c>
      <c r="I49" s="66"/>
      <c r="J49" s="66"/>
      <c r="K49" s="66"/>
      <c r="L49" s="67"/>
      <c r="M49" s="68"/>
      <c r="N49" s="68"/>
      <c r="O49" s="69" t="s">
        <v>343</v>
      </c>
      <c r="P49" s="69" t="s">
        <v>343</v>
      </c>
      <c r="Q49" s="69"/>
      <c r="R49" s="70"/>
    </row>
    <row r="50" spans="1:18" x14ac:dyDescent="0.3">
      <c r="A50" s="7" t="b">
        <f t="shared" si="4"/>
        <v>0</v>
      </c>
      <c r="B50" s="18">
        <f t="shared" ca="1" si="8"/>
        <v>26</v>
      </c>
      <c r="C50" s="7" t="b">
        <f t="shared" si="5"/>
        <v>0</v>
      </c>
      <c r="D50" s="18">
        <f t="shared" ca="1" si="9"/>
        <v>6</v>
      </c>
      <c r="E50" s="7" t="b">
        <f t="shared" si="15"/>
        <v>0</v>
      </c>
      <c r="F50" s="18">
        <f t="shared" ca="1" si="10"/>
        <v>0</v>
      </c>
      <c r="G50" s="89" t="b">
        <f t="shared" si="6"/>
        <v>0</v>
      </c>
      <c r="H50" s="89">
        <f t="shared" si="7"/>
        <v>0</v>
      </c>
      <c r="I50" s="66"/>
      <c r="J50" s="66"/>
      <c r="K50" s="66"/>
      <c r="L50" s="66"/>
      <c r="M50" s="66"/>
      <c r="N50" s="66"/>
      <c r="O50" s="66" t="s">
        <v>343</v>
      </c>
      <c r="P50" s="66" t="s">
        <v>343</v>
      </c>
      <c r="Q50" s="66"/>
      <c r="R50" s="91"/>
    </row>
    <row r="51" spans="1:18" x14ac:dyDescent="0.3">
      <c r="A51" s="7" t="b">
        <f t="shared" si="4"/>
        <v>0</v>
      </c>
      <c r="B51" s="18">
        <f t="shared" ca="1" si="8"/>
        <v>26</v>
      </c>
      <c r="C51" s="7" t="b">
        <f t="shared" si="5"/>
        <v>1</v>
      </c>
      <c r="D51" s="18">
        <f t="shared" ca="1" si="9"/>
        <v>7</v>
      </c>
      <c r="E51" s="7" t="b">
        <f t="shared" si="15"/>
        <v>0</v>
      </c>
      <c r="F51" s="18">
        <f t="shared" ca="1" si="10"/>
        <v>0</v>
      </c>
      <c r="G51" s="89" t="b">
        <f t="shared" si="6"/>
        <v>0</v>
      </c>
      <c r="H51" s="89">
        <f t="shared" si="7"/>
        <v>0</v>
      </c>
      <c r="I51" s="66"/>
      <c r="J51" s="66">
        <v>24716</v>
      </c>
      <c r="K51" s="66" t="s">
        <v>98</v>
      </c>
      <c r="L51" s="67"/>
      <c r="M51" s="68"/>
      <c r="N51" s="68">
        <v>54</v>
      </c>
      <c r="O51" s="69">
        <v>16711.32</v>
      </c>
      <c r="P51" s="69" t="s">
        <v>343</v>
      </c>
      <c r="Q51" s="69" t="s">
        <v>139</v>
      </c>
      <c r="R51" s="70" t="s">
        <v>191</v>
      </c>
    </row>
    <row r="52" spans="1:18" ht="72" x14ac:dyDescent="0.3">
      <c r="A52" s="7" t="b">
        <f t="shared" si="4"/>
        <v>0</v>
      </c>
      <c r="B52" s="18">
        <f t="shared" ca="1" si="8"/>
        <v>26</v>
      </c>
      <c r="C52" s="7" t="b">
        <f t="shared" si="5"/>
        <v>1</v>
      </c>
      <c r="D52" s="18">
        <f t="shared" ca="1" si="9"/>
        <v>8</v>
      </c>
      <c r="E52" s="7" t="b">
        <f t="shared" si="15"/>
        <v>0</v>
      </c>
      <c r="F52" s="18">
        <f t="shared" ca="1" si="10"/>
        <v>0</v>
      </c>
      <c r="G52" s="89" t="b">
        <f t="shared" si="6"/>
        <v>0</v>
      </c>
      <c r="H52" s="89">
        <f t="shared" si="7"/>
        <v>0</v>
      </c>
      <c r="I52" s="66"/>
      <c r="J52" s="66">
        <v>24716</v>
      </c>
      <c r="K52" s="66" t="s">
        <v>147</v>
      </c>
      <c r="L52" s="67"/>
      <c r="M52" s="68"/>
      <c r="N52" s="68">
        <v>54</v>
      </c>
      <c r="O52" s="69">
        <v>31533.75</v>
      </c>
      <c r="P52" s="69" t="s">
        <v>343</v>
      </c>
      <c r="Q52" s="69" t="s">
        <v>139</v>
      </c>
      <c r="R52" s="70" t="s">
        <v>192</v>
      </c>
    </row>
    <row r="53" spans="1:18" x14ac:dyDescent="0.3">
      <c r="A53" s="7" t="b">
        <f t="shared" si="4"/>
        <v>1</v>
      </c>
      <c r="B53" s="18">
        <f t="shared" ca="1" si="8"/>
        <v>27</v>
      </c>
      <c r="C53" s="7" t="b">
        <f t="shared" si="5"/>
        <v>0</v>
      </c>
      <c r="D53" s="18">
        <f t="shared" ca="1" si="9"/>
        <v>8</v>
      </c>
      <c r="E53" s="7" t="b">
        <f t="shared" si="15"/>
        <v>0</v>
      </c>
      <c r="F53" s="18">
        <f t="shared" ca="1" si="10"/>
        <v>0</v>
      </c>
      <c r="G53" s="89" t="b">
        <f t="shared" si="6"/>
        <v>0</v>
      </c>
      <c r="H53" s="89">
        <f t="shared" si="7"/>
        <v>0</v>
      </c>
      <c r="I53" s="66" t="s">
        <v>140</v>
      </c>
      <c r="J53" s="66">
        <v>24689</v>
      </c>
      <c r="K53" s="66" t="s">
        <v>56</v>
      </c>
      <c r="L53" s="67" t="s">
        <v>6</v>
      </c>
      <c r="M53" s="68">
        <v>54002</v>
      </c>
      <c r="N53" s="68">
        <v>54</v>
      </c>
      <c r="O53" s="69">
        <v>143.22</v>
      </c>
      <c r="P53" s="69">
        <v>132.62</v>
      </c>
      <c r="Q53" s="69" t="s">
        <v>139</v>
      </c>
      <c r="R53" s="70"/>
    </row>
    <row r="54" spans="1:18" x14ac:dyDescent="0.3">
      <c r="A54" s="7" t="b">
        <f t="shared" si="4"/>
        <v>1</v>
      </c>
      <c r="B54" s="18">
        <f t="shared" ca="1" si="8"/>
        <v>28</v>
      </c>
      <c r="C54" s="7" t="b">
        <f t="shared" si="5"/>
        <v>0</v>
      </c>
      <c r="D54" s="18">
        <f t="shared" ca="1" si="9"/>
        <v>8</v>
      </c>
      <c r="E54" s="7" t="b">
        <f t="shared" si="15"/>
        <v>0</v>
      </c>
      <c r="F54" s="18">
        <f t="shared" ca="1" si="10"/>
        <v>0</v>
      </c>
      <c r="G54" s="89" t="b">
        <f t="shared" si="6"/>
        <v>0</v>
      </c>
      <c r="H54" s="89">
        <f t="shared" si="7"/>
        <v>0</v>
      </c>
      <c r="I54" s="66" t="s">
        <v>140</v>
      </c>
      <c r="J54" s="66">
        <v>24690</v>
      </c>
      <c r="K54" s="66" t="s">
        <v>57</v>
      </c>
      <c r="L54" s="67" t="s">
        <v>6</v>
      </c>
      <c r="M54" s="68">
        <v>54004</v>
      </c>
      <c r="N54" s="68">
        <v>54</v>
      </c>
      <c r="O54" s="69">
        <v>170.41</v>
      </c>
      <c r="P54" s="69">
        <v>157.80000000000001</v>
      </c>
      <c r="Q54" s="69" t="s">
        <v>139</v>
      </c>
      <c r="R54" s="70"/>
    </row>
    <row r="55" spans="1:18" x14ac:dyDescent="0.3">
      <c r="A55" s="7" t="b">
        <f t="shared" si="4"/>
        <v>1</v>
      </c>
      <c r="B55" s="18">
        <f t="shared" ca="1" si="8"/>
        <v>29</v>
      </c>
      <c r="C55" s="7" t="b">
        <f t="shared" si="5"/>
        <v>0</v>
      </c>
      <c r="D55" s="18">
        <f t="shared" ca="1" si="9"/>
        <v>8</v>
      </c>
      <c r="E55" s="7" t="b">
        <f t="shared" si="15"/>
        <v>0</v>
      </c>
      <c r="F55" s="18">
        <f t="shared" ca="1" si="10"/>
        <v>0</v>
      </c>
      <c r="G55" s="89" t="b">
        <f t="shared" si="6"/>
        <v>0</v>
      </c>
      <c r="H55" s="89">
        <f t="shared" si="7"/>
        <v>0</v>
      </c>
      <c r="I55" s="66" t="s">
        <v>140</v>
      </c>
      <c r="J55" s="66">
        <v>24697</v>
      </c>
      <c r="K55" s="66" t="s">
        <v>95</v>
      </c>
      <c r="L55" s="67" t="s">
        <v>6</v>
      </c>
      <c r="M55" s="68">
        <v>54001</v>
      </c>
      <c r="N55" s="68">
        <v>54</v>
      </c>
      <c r="O55" s="69">
        <v>170.01</v>
      </c>
      <c r="P55" s="69">
        <v>157.43</v>
      </c>
      <c r="Q55" s="69" t="s">
        <v>139</v>
      </c>
      <c r="R55" s="70"/>
    </row>
    <row r="56" spans="1:18" x14ac:dyDescent="0.3">
      <c r="A56" s="7" t="b">
        <f t="shared" si="4"/>
        <v>1</v>
      </c>
      <c r="B56" s="18">
        <f t="shared" ca="1" si="8"/>
        <v>30</v>
      </c>
      <c r="C56" s="7" t="b">
        <f t="shared" si="5"/>
        <v>0</v>
      </c>
      <c r="D56" s="18">
        <f t="shared" ca="1" si="9"/>
        <v>8</v>
      </c>
      <c r="E56" s="7" t="b">
        <f t="shared" si="15"/>
        <v>0</v>
      </c>
      <c r="F56" s="18">
        <f t="shared" ca="1" si="10"/>
        <v>0</v>
      </c>
      <c r="G56" s="89" t="b">
        <f t="shared" si="6"/>
        <v>0</v>
      </c>
      <c r="H56" s="89">
        <f t="shared" si="7"/>
        <v>0</v>
      </c>
      <c r="I56" s="66" t="s">
        <v>143</v>
      </c>
      <c r="J56" s="66">
        <v>25010</v>
      </c>
      <c r="K56" s="66" t="s">
        <v>347</v>
      </c>
      <c r="L56" s="67" t="s">
        <v>6</v>
      </c>
      <c r="M56" s="68">
        <v>54007</v>
      </c>
      <c r="N56" s="68">
        <v>54</v>
      </c>
      <c r="O56" s="69">
        <v>148.15</v>
      </c>
      <c r="P56" s="69" t="s">
        <v>343</v>
      </c>
      <c r="Q56" s="69" t="s">
        <v>139</v>
      </c>
      <c r="R56" s="70"/>
    </row>
    <row r="57" spans="1:18" x14ac:dyDescent="0.3">
      <c r="A57" s="7" t="b">
        <f t="shared" si="4"/>
        <v>1</v>
      </c>
      <c r="B57" s="18">
        <f t="shared" ref="B57:B59" ca="1" si="16">SUM(OFFSET(B57,-1,0,1,1),--A57)</f>
        <v>31</v>
      </c>
      <c r="C57" s="7" t="b">
        <f t="shared" si="5"/>
        <v>0</v>
      </c>
      <c r="D57" s="18">
        <f t="shared" ref="D57:D59" ca="1" si="17">SUM(OFFSET(D57,-1,0,1,1),--C57)</f>
        <v>8</v>
      </c>
      <c r="E57" s="7" t="b">
        <f t="shared" si="15"/>
        <v>0</v>
      </c>
      <c r="F57" s="18">
        <f t="shared" ref="F57:F59" ca="1" si="18">SUM(OFFSET(F57,-1,0,1,1),--E57)</f>
        <v>0</v>
      </c>
      <c r="G57" s="89" t="b">
        <f t="shared" si="6"/>
        <v>0</v>
      </c>
      <c r="H57" s="89">
        <f t="shared" si="7"/>
        <v>0</v>
      </c>
      <c r="I57" s="66" t="s">
        <v>143</v>
      </c>
      <c r="J57" s="66">
        <v>24696</v>
      </c>
      <c r="K57" s="66" t="s">
        <v>348</v>
      </c>
      <c r="L57" s="67" t="s">
        <v>6</v>
      </c>
      <c r="M57" s="68">
        <v>54003</v>
      </c>
      <c r="N57" s="68">
        <v>54</v>
      </c>
      <c r="O57" s="69">
        <v>151.32</v>
      </c>
      <c r="P57" s="69" t="s">
        <v>343</v>
      </c>
      <c r="Q57" s="69" t="s">
        <v>139</v>
      </c>
      <c r="R57" s="70"/>
    </row>
    <row r="58" spans="1:18" x14ac:dyDescent="0.3">
      <c r="A58" s="7" t="b">
        <f t="shared" si="4"/>
        <v>0</v>
      </c>
      <c r="B58" s="18">
        <f t="shared" ca="1" si="16"/>
        <v>31</v>
      </c>
      <c r="C58" s="7" t="b">
        <f t="shared" si="5"/>
        <v>0</v>
      </c>
      <c r="D58" s="18">
        <f t="shared" ca="1" si="17"/>
        <v>8</v>
      </c>
      <c r="E58" s="7" t="b">
        <f t="shared" si="15"/>
        <v>0</v>
      </c>
      <c r="F58" s="18">
        <f t="shared" ca="1" si="18"/>
        <v>0</v>
      </c>
      <c r="G58" s="89" t="b">
        <f t="shared" si="6"/>
        <v>0</v>
      </c>
      <c r="H58" s="89">
        <f t="shared" si="7"/>
        <v>0</v>
      </c>
      <c r="I58" s="66"/>
      <c r="J58" s="66"/>
      <c r="K58" s="66"/>
      <c r="L58" s="67"/>
      <c r="M58" s="68"/>
      <c r="N58" s="68"/>
      <c r="O58" s="69"/>
      <c r="P58" s="69"/>
      <c r="Q58" s="69"/>
      <c r="R58" s="70"/>
    </row>
    <row r="59" spans="1:18" x14ac:dyDescent="0.3">
      <c r="A59" s="7" t="b">
        <f t="shared" si="4"/>
        <v>0</v>
      </c>
      <c r="B59" s="18">
        <f t="shared" ca="1" si="16"/>
        <v>31</v>
      </c>
      <c r="C59" s="7" t="b">
        <f t="shared" si="5"/>
        <v>0</v>
      </c>
      <c r="D59" s="18">
        <f t="shared" ca="1" si="17"/>
        <v>8</v>
      </c>
      <c r="E59" s="7" t="b">
        <f t="shared" si="15"/>
        <v>0</v>
      </c>
      <c r="F59" s="18">
        <f t="shared" ca="1" si="18"/>
        <v>0</v>
      </c>
      <c r="G59" s="89" t="b">
        <f t="shared" si="6"/>
        <v>0</v>
      </c>
      <c r="H59" s="89">
        <f t="shared" si="7"/>
        <v>0</v>
      </c>
      <c r="I59" s="66"/>
      <c r="J59" s="66"/>
      <c r="K59" s="66"/>
      <c r="L59" s="67"/>
      <c r="M59" s="68"/>
      <c r="N59" s="68"/>
      <c r="O59" s="69"/>
      <c r="P59" s="69"/>
      <c r="Q59" s="69"/>
      <c r="R59" s="70"/>
    </row>
    <row r="60" spans="1:18" x14ac:dyDescent="0.3">
      <c r="A60" s="7" t="b">
        <f t="shared" si="4"/>
        <v>0</v>
      </c>
      <c r="B60" s="18">
        <f t="shared" ca="1" si="8"/>
        <v>31</v>
      </c>
      <c r="C60" s="7" t="b">
        <f t="shared" si="5"/>
        <v>0</v>
      </c>
      <c r="D60" s="18">
        <f t="shared" ca="1" si="9"/>
        <v>8</v>
      </c>
      <c r="E60" s="7" t="b">
        <f t="shared" si="15"/>
        <v>0</v>
      </c>
      <c r="F60" s="18">
        <f t="shared" ca="1" si="10"/>
        <v>0</v>
      </c>
      <c r="G60" s="89" t="b">
        <f t="shared" si="6"/>
        <v>0</v>
      </c>
      <c r="H60" s="89">
        <f t="shared" si="7"/>
        <v>0</v>
      </c>
      <c r="L60" s="71"/>
      <c r="M60" s="72"/>
      <c r="N60" s="72"/>
      <c r="O60" s="73"/>
      <c r="P60" s="73"/>
      <c r="Q60" s="73"/>
      <c r="R60" s="74"/>
    </row>
    <row r="61" spans="1:18" x14ac:dyDescent="0.3">
      <c r="A61" s="7" t="b">
        <f t="shared" ref="A61:A124" si="19">AND(J61&lt;&gt;"",$M61&lt;&gt;"",ISNUMBER($N61))</f>
        <v>0</v>
      </c>
      <c r="B61" s="18">
        <f t="shared" ref="B61:B124" ca="1" si="20">SUM(OFFSET(B61,-1,0,1,1),--A61)</f>
        <v>31</v>
      </c>
      <c r="C61" s="7" t="b">
        <f t="shared" si="5"/>
        <v>0</v>
      </c>
      <c r="D61" s="18">
        <f t="shared" ref="D61:D124" ca="1" si="21">SUM(OFFSET(D61,-1,0,1,1),--C61)</f>
        <v>8</v>
      </c>
      <c r="E61" s="7" t="b">
        <f t="shared" si="15"/>
        <v>0</v>
      </c>
      <c r="F61" s="18">
        <f t="shared" ref="F61:F124" ca="1" si="22">SUM(OFFSET(F61,-1,0,1,1),--E61)</f>
        <v>0</v>
      </c>
      <c r="G61" s="89" t="b">
        <f t="shared" ref="G61:G124" si="23">AND(M61&lt;&gt;"",Q61&lt;&gt;"a-specifiek",K61&lt;&gt;"product")</f>
        <v>0</v>
      </c>
      <c r="H61" s="89">
        <f t="shared" ref="H61:H124" si="24">SUM(H60,--G61)</f>
        <v>0</v>
      </c>
      <c r="L61" s="71"/>
      <c r="M61" s="72"/>
      <c r="N61" s="72"/>
      <c r="O61" s="73"/>
      <c r="P61" s="73"/>
      <c r="Q61" s="73"/>
      <c r="R61" s="74"/>
    </row>
    <row r="62" spans="1:18" ht="21" x14ac:dyDescent="0.3">
      <c r="A62" s="7" t="b">
        <f t="shared" si="19"/>
        <v>0</v>
      </c>
      <c r="B62" s="18">
        <f t="shared" ca="1" si="20"/>
        <v>31</v>
      </c>
      <c r="C62" s="7" t="b">
        <f t="shared" si="5"/>
        <v>0</v>
      </c>
      <c r="D62" s="18">
        <f t="shared" ca="1" si="21"/>
        <v>8</v>
      </c>
      <c r="E62" s="7" t="b">
        <f t="shared" si="15"/>
        <v>0</v>
      </c>
      <c r="F62" s="18">
        <f t="shared" ca="1" si="22"/>
        <v>0</v>
      </c>
      <c r="G62" s="89" t="b">
        <f t="shared" si="23"/>
        <v>0</v>
      </c>
      <c r="H62" s="89">
        <f t="shared" si="24"/>
        <v>0</v>
      </c>
      <c r="I62" s="10" t="s">
        <v>190</v>
      </c>
      <c r="J62" s="10"/>
      <c r="K62" s="10"/>
      <c r="L62" s="10"/>
      <c r="M62" s="10"/>
      <c r="N62" s="10"/>
      <c r="O62" s="10"/>
      <c r="P62" s="10"/>
      <c r="Q62" s="10"/>
      <c r="R62" s="75"/>
    </row>
    <row r="63" spans="1:18" x14ac:dyDescent="0.3">
      <c r="A63" s="7" t="b">
        <f t="shared" si="19"/>
        <v>0</v>
      </c>
      <c r="B63" s="18">
        <f t="shared" ca="1" si="20"/>
        <v>31</v>
      </c>
      <c r="C63" s="7" t="b">
        <f t="shared" si="5"/>
        <v>0</v>
      </c>
      <c r="D63" s="18">
        <f t="shared" ca="1" si="21"/>
        <v>8</v>
      </c>
      <c r="E63" s="7" t="b">
        <f t="shared" si="15"/>
        <v>0</v>
      </c>
      <c r="F63" s="18">
        <f t="shared" ca="1" si="22"/>
        <v>0</v>
      </c>
      <c r="G63" s="89" t="b">
        <f t="shared" si="23"/>
        <v>0</v>
      </c>
      <c r="H63" s="89">
        <f t="shared" si="24"/>
        <v>0</v>
      </c>
      <c r="I63" s="76"/>
      <c r="R63" s="77"/>
    </row>
    <row r="64" spans="1:18" ht="28.8" x14ac:dyDescent="0.3">
      <c r="A64" s="7" t="b">
        <f t="shared" si="19"/>
        <v>0</v>
      </c>
      <c r="B64" s="18">
        <f t="shared" ca="1" si="20"/>
        <v>31</v>
      </c>
      <c r="C64" s="7" t="b">
        <f t="shared" si="5"/>
        <v>0</v>
      </c>
      <c r="D64" s="18">
        <f t="shared" ca="1" si="21"/>
        <v>8</v>
      </c>
      <c r="E64" s="7" t="b">
        <f t="shared" si="15"/>
        <v>0</v>
      </c>
      <c r="F64" s="18">
        <f t="shared" ca="1" si="22"/>
        <v>0</v>
      </c>
      <c r="G64" s="89" t="b">
        <f t="shared" si="23"/>
        <v>0</v>
      </c>
      <c r="H64" s="89">
        <f t="shared" si="24"/>
        <v>0</v>
      </c>
      <c r="I64" s="52" t="s">
        <v>48</v>
      </c>
      <c r="J64" s="52" t="s">
        <v>10</v>
      </c>
      <c r="K64" s="52" t="s">
        <v>33</v>
      </c>
      <c r="L64" s="52" t="s">
        <v>9</v>
      </c>
      <c r="M64" s="52" t="s">
        <v>205</v>
      </c>
      <c r="N64" s="52" t="s">
        <v>206</v>
      </c>
      <c r="O64" s="52" t="s">
        <v>152</v>
      </c>
      <c r="P64" s="52" t="s">
        <v>151</v>
      </c>
      <c r="Q64" s="52" t="s">
        <v>204</v>
      </c>
      <c r="R64" s="52" t="s">
        <v>11</v>
      </c>
    </row>
    <row r="65" spans="1:18" x14ac:dyDescent="0.3">
      <c r="A65" s="7" t="b">
        <f t="shared" si="19"/>
        <v>1</v>
      </c>
      <c r="B65" s="18">
        <f t="shared" ca="1" si="20"/>
        <v>32</v>
      </c>
      <c r="C65" s="7" t="b">
        <f t="shared" si="5"/>
        <v>0</v>
      </c>
      <c r="D65" s="18">
        <f t="shared" ca="1" si="21"/>
        <v>8</v>
      </c>
      <c r="E65" s="7" t="b">
        <f t="shared" si="15"/>
        <v>0</v>
      </c>
      <c r="F65" s="18">
        <f t="shared" ca="1" si="22"/>
        <v>0</v>
      </c>
      <c r="G65" s="89" t="b">
        <f t="shared" si="23"/>
        <v>1</v>
      </c>
      <c r="H65" s="89">
        <f t="shared" si="24"/>
        <v>1</v>
      </c>
      <c r="I65" s="76" t="s">
        <v>143</v>
      </c>
      <c r="J65" s="76">
        <v>24701</v>
      </c>
      <c r="K65" s="76" t="s">
        <v>262</v>
      </c>
      <c r="L65" s="67" t="s">
        <v>15</v>
      </c>
      <c r="M65" s="68" t="s">
        <v>14</v>
      </c>
      <c r="N65" s="68">
        <v>43</v>
      </c>
      <c r="O65" s="69">
        <v>512.44000000000005</v>
      </c>
      <c r="P65" s="69" t="s">
        <v>343</v>
      </c>
      <c r="Q65" s="76" t="s">
        <v>138</v>
      </c>
      <c r="R65" s="70"/>
    </row>
    <row r="66" spans="1:18" x14ac:dyDescent="0.3">
      <c r="A66" s="7" t="b">
        <f t="shared" si="19"/>
        <v>1</v>
      </c>
      <c r="B66" s="18">
        <f t="shared" ca="1" si="20"/>
        <v>33</v>
      </c>
      <c r="C66" s="7" t="b">
        <f t="shared" si="5"/>
        <v>0</v>
      </c>
      <c r="D66" s="18">
        <f t="shared" ca="1" si="21"/>
        <v>8</v>
      </c>
      <c r="E66" s="7" t="b">
        <f t="shared" si="15"/>
        <v>0</v>
      </c>
      <c r="F66" s="18">
        <f t="shared" ca="1" si="22"/>
        <v>0</v>
      </c>
      <c r="G66" s="89" t="b">
        <f t="shared" si="23"/>
        <v>1</v>
      </c>
      <c r="H66" s="89">
        <f t="shared" si="24"/>
        <v>2</v>
      </c>
      <c r="I66" s="76" t="s">
        <v>143</v>
      </c>
      <c r="J66" s="76">
        <v>27992</v>
      </c>
      <c r="K66" s="76" t="s">
        <v>263</v>
      </c>
      <c r="L66" s="67" t="s">
        <v>15</v>
      </c>
      <c r="M66" s="68" t="s">
        <v>258</v>
      </c>
      <c r="N66" s="68">
        <v>43</v>
      </c>
      <c r="O66" s="69">
        <v>1068.68</v>
      </c>
      <c r="P66" s="69" t="s">
        <v>343</v>
      </c>
      <c r="Q66" s="76" t="s">
        <v>138</v>
      </c>
      <c r="R66" s="70"/>
    </row>
    <row r="67" spans="1:18" x14ac:dyDescent="0.3">
      <c r="A67" s="7" t="b">
        <f t="shared" si="19"/>
        <v>1</v>
      </c>
      <c r="B67" s="18">
        <f t="shared" ca="1" si="20"/>
        <v>34</v>
      </c>
      <c r="C67" s="7" t="b">
        <f t="shared" si="5"/>
        <v>0</v>
      </c>
      <c r="D67" s="18">
        <f t="shared" ca="1" si="21"/>
        <v>8</v>
      </c>
      <c r="E67" s="7" t="b">
        <f t="shared" si="15"/>
        <v>0</v>
      </c>
      <c r="F67" s="18">
        <f t="shared" ca="1" si="22"/>
        <v>0</v>
      </c>
      <c r="G67" s="89" t="b">
        <f t="shared" si="23"/>
        <v>1</v>
      </c>
      <c r="H67" s="89">
        <f t="shared" si="24"/>
        <v>3</v>
      </c>
      <c r="I67" s="76" t="s">
        <v>143</v>
      </c>
      <c r="J67" s="76">
        <v>27999</v>
      </c>
      <c r="K67" s="76" t="s">
        <v>264</v>
      </c>
      <c r="L67" s="67" t="s">
        <v>15</v>
      </c>
      <c r="M67" s="68" t="s">
        <v>259</v>
      </c>
      <c r="N67" s="68">
        <v>43</v>
      </c>
      <c r="O67" s="69">
        <v>1482.82</v>
      </c>
      <c r="P67" s="69" t="s">
        <v>343</v>
      </c>
      <c r="Q67" s="76" t="s">
        <v>138</v>
      </c>
      <c r="R67" s="70"/>
    </row>
    <row r="68" spans="1:18" x14ac:dyDescent="0.3">
      <c r="A68" s="7" t="b">
        <f t="shared" si="19"/>
        <v>1</v>
      </c>
      <c r="B68" s="18">
        <f t="shared" ca="1" si="20"/>
        <v>35</v>
      </c>
      <c r="C68" s="7" t="b">
        <f t="shared" si="5"/>
        <v>0</v>
      </c>
      <c r="D68" s="18">
        <f t="shared" ca="1" si="21"/>
        <v>8</v>
      </c>
      <c r="E68" s="7" t="b">
        <f t="shared" si="15"/>
        <v>0</v>
      </c>
      <c r="F68" s="18">
        <f t="shared" ca="1" si="22"/>
        <v>0</v>
      </c>
      <c r="G68" s="89" t="b">
        <f t="shared" si="23"/>
        <v>1</v>
      </c>
      <c r="H68" s="89">
        <f t="shared" si="24"/>
        <v>4</v>
      </c>
      <c r="I68" s="76" t="s">
        <v>143</v>
      </c>
      <c r="J68" s="76">
        <v>26855</v>
      </c>
      <c r="K68" s="76" t="s">
        <v>265</v>
      </c>
      <c r="L68" s="67" t="s">
        <v>6</v>
      </c>
      <c r="M68" s="68" t="s">
        <v>266</v>
      </c>
      <c r="N68" s="68">
        <v>43</v>
      </c>
      <c r="O68" s="69">
        <v>126.05</v>
      </c>
      <c r="P68" s="69" t="s">
        <v>343</v>
      </c>
      <c r="Q68" s="76" t="s">
        <v>138</v>
      </c>
      <c r="R68" s="70"/>
    </row>
    <row r="69" spans="1:18" x14ac:dyDescent="0.3">
      <c r="A69" s="7" t="b">
        <f t="shared" si="19"/>
        <v>1</v>
      </c>
      <c r="B69" s="18">
        <f t="shared" ca="1" si="20"/>
        <v>36</v>
      </c>
      <c r="C69" s="7" t="b">
        <f t="shared" si="5"/>
        <v>0</v>
      </c>
      <c r="D69" s="18">
        <f t="shared" ca="1" si="21"/>
        <v>8</v>
      </c>
      <c r="E69" s="7" t="b">
        <f t="shared" si="15"/>
        <v>0</v>
      </c>
      <c r="F69" s="18">
        <f t="shared" ca="1" si="22"/>
        <v>0</v>
      </c>
      <c r="G69" s="89" t="b">
        <f t="shared" si="23"/>
        <v>1</v>
      </c>
      <c r="H69" s="89">
        <f t="shared" si="24"/>
        <v>5</v>
      </c>
      <c r="I69" s="76" t="s">
        <v>142</v>
      </c>
      <c r="J69" s="76">
        <v>24699</v>
      </c>
      <c r="K69" s="76" t="s">
        <v>68</v>
      </c>
      <c r="L69" s="67" t="s">
        <v>15</v>
      </c>
      <c r="M69" s="68" t="s">
        <v>106</v>
      </c>
      <c r="N69" s="68">
        <v>43</v>
      </c>
      <c r="O69" s="69">
        <v>159.71</v>
      </c>
      <c r="P69" s="69" t="s">
        <v>343</v>
      </c>
      <c r="Q69" s="76" t="s">
        <v>138</v>
      </c>
      <c r="R69" s="70"/>
    </row>
    <row r="70" spans="1:18" x14ac:dyDescent="0.3">
      <c r="A70" s="7" t="b">
        <f t="shared" si="19"/>
        <v>1</v>
      </c>
      <c r="B70" s="18">
        <f t="shared" ca="1" si="20"/>
        <v>37</v>
      </c>
      <c r="C70" s="7" t="b">
        <f t="shared" si="5"/>
        <v>0</v>
      </c>
      <c r="D70" s="18">
        <f t="shared" ca="1" si="21"/>
        <v>8</v>
      </c>
      <c r="E70" s="7" t="b">
        <f t="shared" si="15"/>
        <v>0</v>
      </c>
      <c r="F70" s="18">
        <f t="shared" ca="1" si="22"/>
        <v>0</v>
      </c>
      <c r="G70" s="89" t="b">
        <f t="shared" si="23"/>
        <v>1</v>
      </c>
      <c r="H70" s="89">
        <f t="shared" si="24"/>
        <v>6</v>
      </c>
      <c r="I70" s="76" t="s">
        <v>142</v>
      </c>
      <c r="J70" s="76">
        <v>24700</v>
      </c>
      <c r="K70" s="76" t="s">
        <v>67</v>
      </c>
      <c r="L70" s="67" t="s">
        <v>15</v>
      </c>
      <c r="M70" s="68" t="s">
        <v>105</v>
      </c>
      <c r="N70" s="68">
        <v>43</v>
      </c>
      <c r="O70" s="69">
        <v>221.52</v>
      </c>
      <c r="P70" s="69" t="s">
        <v>343</v>
      </c>
      <c r="Q70" s="76" t="s">
        <v>138</v>
      </c>
      <c r="R70" s="70"/>
    </row>
    <row r="71" spans="1:18" x14ac:dyDescent="0.3">
      <c r="A71" s="7" t="b">
        <f t="shared" si="19"/>
        <v>1</v>
      </c>
      <c r="B71" s="18">
        <f t="shared" ca="1" si="20"/>
        <v>38</v>
      </c>
      <c r="C71" s="7" t="b">
        <f t="shared" si="5"/>
        <v>0</v>
      </c>
      <c r="D71" s="18">
        <f t="shared" ca="1" si="21"/>
        <v>8</v>
      </c>
      <c r="E71" s="7" t="b">
        <f t="shared" si="15"/>
        <v>0</v>
      </c>
      <c r="F71" s="18">
        <f t="shared" ca="1" si="22"/>
        <v>0</v>
      </c>
      <c r="G71" s="89" t="b">
        <f t="shared" si="23"/>
        <v>1</v>
      </c>
      <c r="H71" s="89">
        <f t="shared" si="24"/>
        <v>7</v>
      </c>
      <c r="I71" s="76" t="s">
        <v>142</v>
      </c>
      <c r="J71" s="76">
        <v>23577</v>
      </c>
      <c r="K71" s="76" t="s">
        <v>153</v>
      </c>
      <c r="L71" s="67" t="s">
        <v>15</v>
      </c>
      <c r="M71" s="68" t="s">
        <v>44</v>
      </c>
      <c r="N71" s="68">
        <v>43</v>
      </c>
      <c r="O71" s="69">
        <v>54.42</v>
      </c>
      <c r="P71" s="69" t="s">
        <v>343</v>
      </c>
      <c r="Q71" s="76" t="s">
        <v>138</v>
      </c>
      <c r="R71" s="70"/>
    </row>
    <row r="72" spans="1:18" x14ac:dyDescent="0.3">
      <c r="A72" s="7" t="b">
        <f t="shared" si="19"/>
        <v>1</v>
      </c>
      <c r="B72" s="18">
        <f t="shared" ca="1" si="20"/>
        <v>39</v>
      </c>
      <c r="C72" s="7" t="b">
        <f t="shared" si="5"/>
        <v>0</v>
      </c>
      <c r="D72" s="18">
        <f t="shared" ca="1" si="21"/>
        <v>8</v>
      </c>
      <c r="E72" s="7" t="b">
        <f t="shared" si="15"/>
        <v>0</v>
      </c>
      <c r="F72" s="18">
        <f t="shared" ca="1" si="22"/>
        <v>0</v>
      </c>
      <c r="G72" s="89" t="b">
        <f t="shared" si="23"/>
        <v>1</v>
      </c>
      <c r="H72" s="89">
        <f t="shared" si="24"/>
        <v>8</v>
      </c>
      <c r="I72" s="76" t="s">
        <v>142</v>
      </c>
      <c r="J72" s="76">
        <v>28165</v>
      </c>
      <c r="K72" s="76" t="s">
        <v>344</v>
      </c>
      <c r="L72" s="67" t="s">
        <v>15</v>
      </c>
      <c r="M72" s="68" t="s">
        <v>345</v>
      </c>
      <c r="N72" s="68">
        <v>43</v>
      </c>
      <c r="O72" s="69">
        <v>54.42</v>
      </c>
      <c r="P72" s="69" t="s">
        <v>343</v>
      </c>
      <c r="Q72" s="76" t="s">
        <v>138</v>
      </c>
      <c r="R72" s="70"/>
    </row>
    <row r="73" spans="1:18" x14ac:dyDescent="0.3">
      <c r="A73" s="7" t="b">
        <f t="shared" si="19"/>
        <v>1</v>
      </c>
      <c r="B73" s="18">
        <f t="shared" ca="1" si="20"/>
        <v>40</v>
      </c>
      <c r="C73" s="7" t="b">
        <f t="shared" si="5"/>
        <v>0</v>
      </c>
      <c r="D73" s="18">
        <f t="shared" ca="1" si="21"/>
        <v>8</v>
      </c>
      <c r="E73" s="7" t="b">
        <f t="shared" si="15"/>
        <v>0</v>
      </c>
      <c r="F73" s="18">
        <f t="shared" ca="1" si="22"/>
        <v>0</v>
      </c>
      <c r="G73" s="89" t="b">
        <f t="shared" si="23"/>
        <v>1</v>
      </c>
      <c r="H73" s="89">
        <f t="shared" si="24"/>
        <v>9</v>
      </c>
      <c r="I73" s="76" t="s">
        <v>142</v>
      </c>
      <c r="J73" s="76">
        <v>24698</v>
      </c>
      <c r="K73" s="76" t="s">
        <v>69</v>
      </c>
      <c r="L73" s="67" t="s">
        <v>15</v>
      </c>
      <c r="M73" s="68" t="s">
        <v>107</v>
      </c>
      <c r="N73" s="68">
        <v>43</v>
      </c>
      <c r="O73" s="69">
        <v>33.56</v>
      </c>
      <c r="P73" s="69" t="s">
        <v>343</v>
      </c>
      <c r="Q73" s="76" t="s">
        <v>138</v>
      </c>
      <c r="R73" s="70"/>
    </row>
    <row r="74" spans="1:18" x14ac:dyDescent="0.3">
      <c r="A74" s="7" t="b">
        <f t="shared" si="19"/>
        <v>1</v>
      </c>
      <c r="B74" s="18">
        <f t="shared" ca="1" si="20"/>
        <v>41</v>
      </c>
      <c r="C74" s="7" t="b">
        <f t="shared" si="5"/>
        <v>0</v>
      </c>
      <c r="D74" s="18">
        <f t="shared" ca="1" si="21"/>
        <v>8</v>
      </c>
      <c r="E74" s="7" t="b">
        <f t="shared" si="15"/>
        <v>0</v>
      </c>
      <c r="F74" s="18">
        <f t="shared" ca="1" si="22"/>
        <v>0</v>
      </c>
      <c r="G74" s="89" t="b">
        <f t="shared" si="23"/>
        <v>1</v>
      </c>
      <c r="H74" s="89">
        <f t="shared" si="24"/>
        <v>10</v>
      </c>
      <c r="I74" s="76" t="s">
        <v>142</v>
      </c>
      <c r="J74" s="76">
        <v>24493</v>
      </c>
      <c r="K74" s="76" t="s">
        <v>267</v>
      </c>
      <c r="L74" s="67" t="s">
        <v>15</v>
      </c>
      <c r="M74" s="68" t="s">
        <v>268</v>
      </c>
      <c r="N74" s="68">
        <v>43</v>
      </c>
      <c r="O74" s="69">
        <v>551.52</v>
      </c>
      <c r="P74" s="69" t="s">
        <v>343</v>
      </c>
      <c r="Q74" s="76" t="s">
        <v>138</v>
      </c>
      <c r="R74" s="70"/>
    </row>
    <row r="75" spans="1:18" x14ac:dyDescent="0.3">
      <c r="A75" s="7" t="b">
        <f t="shared" si="19"/>
        <v>1</v>
      </c>
      <c r="B75" s="18">
        <f t="shared" ca="1" si="20"/>
        <v>42</v>
      </c>
      <c r="C75" s="7" t="b">
        <f t="shared" si="5"/>
        <v>0</v>
      </c>
      <c r="D75" s="18">
        <f t="shared" ca="1" si="21"/>
        <v>8</v>
      </c>
      <c r="E75" s="7" t="b">
        <f t="shared" si="15"/>
        <v>0</v>
      </c>
      <c r="F75" s="18">
        <f t="shared" ca="1" si="22"/>
        <v>0</v>
      </c>
      <c r="G75" s="89" t="b">
        <f t="shared" si="23"/>
        <v>1</v>
      </c>
      <c r="H75" s="89">
        <f t="shared" si="24"/>
        <v>11</v>
      </c>
      <c r="I75" s="76" t="s">
        <v>142</v>
      </c>
      <c r="J75" s="76">
        <v>24443</v>
      </c>
      <c r="K75" s="76" t="s">
        <v>269</v>
      </c>
      <c r="L75" s="67" t="s">
        <v>15</v>
      </c>
      <c r="M75" s="68" t="s">
        <v>270</v>
      </c>
      <c r="N75" s="68">
        <v>43</v>
      </c>
      <c r="O75" s="69">
        <v>659.01</v>
      </c>
      <c r="P75" s="69" t="s">
        <v>343</v>
      </c>
      <c r="Q75" s="76" t="s">
        <v>138</v>
      </c>
      <c r="R75" s="70"/>
    </row>
    <row r="76" spans="1:18" x14ac:dyDescent="0.3">
      <c r="A76" s="7" t="b">
        <f t="shared" si="19"/>
        <v>1</v>
      </c>
      <c r="B76" s="18">
        <f t="shared" ca="1" si="20"/>
        <v>43</v>
      </c>
      <c r="C76" s="7" t="b">
        <f t="shared" si="5"/>
        <v>0</v>
      </c>
      <c r="D76" s="18">
        <f t="shared" ca="1" si="21"/>
        <v>8</v>
      </c>
      <c r="E76" s="7" t="b">
        <f t="shared" si="15"/>
        <v>0</v>
      </c>
      <c r="F76" s="18">
        <f t="shared" ca="1" si="22"/>
        <v>0</v>
      </c>
      <c r="G76" s="89" t="b">
        <f t="shared" si="23"/>
        <v>1</v>
      </c>
      <c r="H76" s="89">
        <f t="shared" si="24"/>
        <v>12</v>
      </c>
      <c r="I76" s="76" t="s">
        <v>142</v>
      </c>
      <c r="J76" s="76">
        <v>24442</v>
      </c>
      <c r="K76" s="76" t="s">
        <v>271</v>
      </c>
      <c r="L76" s="67" t="s">
        <v>15</v>
      </c>
      <c r="M76" s="68" t="s">
        <v>272</v>
      </c>
      <c r="N76" s="68">
        <v>43</v>
      </c>
      <c r="O76" s="69">
        <v>768.94</v>
      </c>
      <c r="P76" s="69" t="s">
        <v>343</v>
      </c>
      <c r="Q76" s="76" t="s">
        <v>138</v>
      </c>
      <c r="R76" s="70"/>
    </row>
    <row r="77" spans="1:18" x14ac:dyDescent="0.3">
      <c r="A77" s="7" t="b">
        <f t="shared" si="19"/>
        <v>0</v>
      </c>
      <c r="B77" s="18">
        <f t="shared" ca="1" si="20"/>
        <v>43</v>
      </c>
      <c r="C77" s="7" t="b">
        <f t="shared" si="5"/>
        <v>0</v>
      </c>
      <c r="D77" s="18">
        <f t="shared" ca="1" si="21"/>
        <v>8</v>
      </c>
      <c r="E77" s="7" t="b">
        <f t="shared" si="15"/>
        <v>0</v>
      </c>
      <c r="F77" s="18">
        <f t="shared" ca="1" si="22"/>
        <v>0</v>
      </c>
      <c r="G77" s="89" t="b">
        <f t="shared" si="23"/>
        <v>0</v>
      </c>
      <c r="H77" s="89">
        <f t="shared" si="24"/>
        <v>12</v>
      </c>
      <c r="I77" s="76"/>
      <c r="J77" s="76"/>
      <c r="K77" s="76"/>
      <c r="L77" s="67"/>
      <c r="M77" s="68"/>
      <c r="N77" s="68"/>
      <c r="O77" s="69" t="s">
        <v>343</v>
      </c>
      <c r="P77" s="69" t="s">
        <v>343</v>
      </c>
      <c r="Q77" s="76"/>
      <c r="R77" s="70"/>
    </row>
    <row r="78" spans="1:18" x14ac:dyDescent="0.3">
      <c r="A78" s="7" t="b">
        <f t="shared" si="19"/>
        <v>1</v>
      </c>
      <c r="B78" s="18">
        <f t="shared" ca="1" si="20"/>
        <v>44</v>
      </c>
      <c r="C78" s="7" t="b">
        <f t="shared" ref="C78:C141" si="25">IFERROR(AND(ISNUMBER($N78),$M78=""),FALSE)</f>
        <v>0</v>
      </c>
      <c r="D78" s="18">
        <f t="shared" ca="1" si="21"/>
        <v>8</v>
      </c>
      <c r="E78" s="7" t="b">
        <f t="shared" si="15"/>
        <v>0</v>
      </c>
      <c r="F78" s="18">
        <f t="shared" ca="1" si="22"/>
        <v>0</v>
      </c>
      <c r="G78" s="89" t="b">
        <f t="shared" si="23"/>
        <v>1</v>
      </c>
      <c r="H78" s="89">
        <f t="shared" si="24"/>
        <v>13</v>
      </c>
      <c r="I78" s="66" t="s">
        <v>143</v>
      </c>
      <c r="J78" s="66">
        <v>24670</v>
      </c>
      <c r="K78" s="66" t="s">
        <v>70</v>
      </c>
      <c r="L78" s="67" t="s">
        <v>15</v>
      </c>
      <c r="M78" s="68">
        <v>54015</v>
      </c>
      <c r="N78" s="68">
        <v>44</v>
      </c>
      <c r="O78" s="69">
        <v>779.99</v>
      </c>
      <c r="P78" s="69" t="s">
        <v>343</v>
      </c>
      <c r="Q78" s="69" t="s">
        <v>138</v>
      </c>
      <c r="R78" s="70"/>
    </row>
    <row r="79" spans="1:18" x14ac:dyDescent="0.3">
      <c r="A79" s="7" t="b">
        <f t="shared" si="19"/>
        <v>1</v>
      </c>
      <c r="B79" s="18">
        <f t="shared" ca="1" si="20"/>
        <v>45</v>
      </c>
      <c r="C79" s="7" t="b">
        <f t="shared" si="25"/>
        <v>0</v>
      </c>
      <c r="D79" s="18">
        <f t="shared" ca="1" si="21"/>
        <v>8</v>
      </c>
      <c r="E79" s="7" t="b">
        <f t="shared" si="15"/>
        <v>0</v>
      </c>
      <c r="F79" s="18">
        <f t="shared" ca="1" si="22"/>
        <v>0</v>
      </c>
      <c r="G79" s="89" t="b">
        <f t="shared" si="23"/>
        <v>1</v>
      </c>
      <c r="H79" s="89">
        <f t="shared" si="24"/>
        <v>14</v>
      </c>
      <c r="I79" s="76" t="s">
        <v>143</v>
      </c>
      <c r="J79" s="76">
        <v>24669</v>
      </c>
      <c r="K79" s="76" t="s">
        <v>71</v>
      </c>
      <c r="L79" s="67" t="s">
        <v>15</v>
      </c>
      <c r="M79" s="68" t="s">
        <v>111</v>
      </c>
      <c r="N79" s="68">
        <v>44</v>
      </c>
      <c r="O79" s="78">
        <v>450.27</v>
      </c>
      <c r="P79" s="69" t="s">
        <v>343</v>
      </c>
      <c r="Q79" s="76" t="s">
        <v>138</v>
      </c>
      <c r="R79" s="70"/>
    </row>
    <row r="80" spans="1:18" x14ac:dyDescent="0.3">
      <c r="A80" s="7" t="b">
        <f t="shared" si="19"/>
        <v>1</v>
      </c>
      <c r="B80" s="18">
        <f t="shared" ca="1" si="20"/>
        <v>46</v>
      </c>
      <c r="C80" s="7" t="b">
        <f t="shared" si="25"/>
        <v>0</v>
      </c>
      <c r="D80" s="18">
        <f t="shared" ca="1" si="21"/>
        <v>8</v>
      </c>
      <c r="E80" s="7" t="b">
        <f t="shared" si="15"/>
        <v>0</v>
      </c>
      <c r="F80" s="18">
        <f t="shared" ca="1" si="22"/>
        <v>0</v>
      </c>
      <c r="G80" s="89" t="b">
        <f t="shared" si="23"/>
        <v>1</v>
      </c>
      <c r="H80" s="89">
        <f t="shared" si="24"/>
        <v>15</v>
      </c>
      <c r="I80" s="76" t="s">
        <v>143</v>
      </c>
      <c r="J80" s="76">
        <v>24708</v>
      </c>
      <c r="K80" s="76" t="s">
        <v>73</v>
      </c>
      <c r="L80" s="67" t="s">
        <v>15</v>
      </c>
      <c r="M80" s="68">
        <v>54014</v>
      </c>
      <c r="N80" s="68">
        <v>44</v>
      </c>
      <c r="O80" s="78">
        <v>565.4</v>
      </c>
      <c r="P80" s="69" t="s">
        <v>343</v>
      </c>
      <c r="Q80" s="76" t="s">
        <v>138</v>
      </c>
      <c r="R80" s="70"/>
    </row>
    <row r="81" spans="1:18" x14ac:dyDescent="0.3">
      <c r="A81" s="7" t="b">
        <f t="shared" si="19"/>
        <v>1</v>
      </c>
      <c r="B81" s="18">
        <f t="shared" ca="1" si="20"/>
        <v>47</v>
      </c>
      <c r="C81" s="7" t="b">
        <f t="shared" si="25"/>
        <v>0</v>
      </c>
      <c r="D81" s="18">
        <f t="shared" ca="1" si="21"/>
        <v>8</v>
      </c>
      <c r="E81" s="7" t="b">
        <f t="shared" si="15"/>
        <v>0</v>
      </c>
      <c r="F81" s="18">
        <f t="shared" ca="1" si="22"/>
        <v>0</v>
      </c>
      <c r="G81" s="89" t="b">
        <f t="shared" si="23"/>
        <v>1</v>
      </c>
      <c r="H81" s="89">
        <f t="shared" si="24"/>
        <v>16</v>
      </c>
      <c r="I81" s="66" t="s">
        <v>143</v>
      </c>
      <c r="J81" s="66">
        <v>24707</v>
      </c>
      <c r="K81" s="66" t="s">
        <v>72</v>
      </c>
      <c r="L81" s="67" t="s">
        <v>15</v>
      </c>
      <c r="M81" s="68" t="s">
        <v>112</v>
      </c>
      <c r="N81" s="68">
        <v>44</v>
      </c>
      <c r="O81" s="69">
        <v>481.48</v>
      </c>
      <c r="P81" s="69" t="s">
        <v>343</v>
      </c>
      <c r="Q81" s="66" t="s">
        <v>138</v>
      </c>
      <c r="R81" s="70"/>
    </row>
    <row r="82" spans="1:18" x14ac:dyDescent="0.3">
      <c r="A82" s="7" t="b">
        <f t="shared" si="19"/>
        <v>1</v>
      </c>
      <c r="B82" s="18">
        <f t="shared" ca="1" si="20"/>
        <v>48</v>
      </c>
      <c r="C82" s="7" t="b">
        <f t="shared" si="25"/>
        <v>0</v>
      </c>
      <c r="D82" s="18">
        <f t="shared" ca="1" si="21"/>
        <v>8</v>
      </c>
      <c r="E82" s="7" t="b">
        <f t="shared" si="15"/>
        <v>0</v>
      </c>
      <c r="F82" s="18">
        <f t="shared" ca="1" si="22"/>
        <v>0</v>
      </c>
      <c r="G82" s="89" t="b">
        <f t="shared" si="23"/>
        <v>1</v>
      </c>
      <c r="H82" s="89">
        <f t="shared" si="24"/>
        <v>17</v>
      </c>
      <c r="I82" s="66" t="s">
        <v>143</v>
      </c>
      <c r="J82" s="66">
        <v>55036</v>
      </c>
      <c r="K82" s="66" t="s">
        <v>349</v>
      </c>
      <c r="L82" s="67" t="s">
        <v>15</v>
      </c>
      <c r="M82" s="68" t="s">
        <v>350</v>
      </c>
      <c r="N82" s="68">
        <v>44</v>
      </c>
      <c r="O82" s="69">
        <v>727.64</v>
      </c>
      <c r="P82" s="69" t="s">
        <v>343</v>
      </c>
      <c r="Q82" s="66" t="s">
        <v>138</v>
      </c>
      <c r="R82" s="70"/>
    </row>
    <row r="83" spans="1:18" x14ac:dyDescent="0.3">
      <c r="A83" s="7" t="b">
        <f t="shared" si="19"/>
        <v>1</v>
      </c>
      <c r="B83" s="18">
        <f t="shared" ca="1" si="20"/>
        <v>49</v>
      </c>
      <c r="C83" s="7" t="b">
        <f t="shared" si="25"/>
        <v>0</v>
      </c>
      <c r="D83" s="18">
        <f t="shared" ca="1" si="21"/>
        <v>8</v>
      </c>
      <c r="E83" s="7" t="b">
        <f t="shared" si="15"/>
        <v>0</v>
      </c>
      <c r="F83" s="18">
        <f t="shared" ca="1" si="22"/>
        <v>0</v>
      </c>
      <c r="G83" s="89" t="b">
        <f t="shared" si="23"/>
        <v>1</v>
      </c>
      <c r="H83" s="89">
        <f t="shared" si="24"/>
        <v>18</v>
      </c>
      <c r="I83" s="66" t="s">
        <v>142</v>
      </c>
      <c r="J83" s="66">
        <v>24702</v>
      </c>
      <c r="K83" s="66" t="s">
        <v>60</v>
      </c>
      <c r="L83" s="67" t="s">
        <v>15</v>
      </c>
      <c r="M83" s="68" t="s">
        <v>110</v>
      </c>
      <c r="N83" s="68">
        <v>44</v>
      </c>
      <c r="O83" s="69">
        <v>235.76</v>
      </c>
      <c r="P83" s="69" t="s">
        <v>343</v>
      </c>
      <c r="Q83" s="66" t="s">
        <v>138</v>
      </c>
      <c r="R83" s="70"/>
    </row>
    <row r="84" spans="1:18" x14ac:dyDescent="0.3">
      <c r="A84" s="7" t="b">
        <f t="shared" si="19"/>
        <v>1</v>
      </c>
      <c r="B84" s="18">
        <f t="shared" ca="1" si="20"/>
        <v>50</v>
      </c>
      <c r="C84" s="7" t="b">
        <f t="shared" si="25"/>
        <v>0</v>
      </c>
      <c r="D84" s="18">
        <f t="shared" ca="1" si="21"/>
        <v>8</v>
      </c>
      <c r="E84" s="7" t="b">
        <f t="shared" si="15"/>
        <v>0</v>
      </c>
      <c r="F84" s="18">
        <f t="shared" ca="1" si="22"/>
        <v>0</v>
      </c>
      <c r="G84" s="89" t="b">
        <f t="shared" si="23"/>
        <v>1</v>
      </c>
      <c r="H84" s="89">
        <f t="shared" si="24"/>
        <v>19</v>
      </c>
      <c r="I84" s="66" t="s">
        <v>142</v>
      </c>
      <c r="J84" s="66">
        <v>24703</v>
      </c>
      <c r="K84" s="66" t="s">
        <v>59</v>
      </c>
      <c r="L84" s="67" t="s">
        <v>15</v>
      </c>
      <c r="M84" s="68" t="s">
        <v>109</v>
      </c>
      <c r="N84" s="68">
        <v>44</v>
      </c>
      <c r="O84" s="69">
        <v>311.49</v>
      </c>
      <c r="P84" s="69" t="s">
        <v>343</v>
      </c>
      <c r="Q84" s="66" t="s">
        <v>138</v>
      </c>
      <c r="R84" s="70"/>
    </row>
    <row r="85" spans="1:18" x14ac:dyDescent="0.3">
      <c r="A85" s="7" t="b">
        <f t="shared" si="19"/>
        <v>1</v>
      </c>
      <c r="B85" s="18">
        <f t="shared" ca="1" si="20"/>
        <v>51</v>
      </c>
      <c r="C85" s="7" t="b">
        <f t="shared" si="25"/>
        <v>0</v>
      </c>
      <c r="D85" s="18">
        <f t="shared" ca="1" si="21"/>
        <v>8</v>
      </c>
      <c r="E85" s="7" t="b">
        <f t="shared" si="15"/>
        <v>0</v>
      </c>
      <c r="F85" s="18">
        <f t="shared" ca="1" si="22"/>
        <v>0</v>
      </c>
      <c r="G85" s="89" t="b">
        <f t="shared" si="23"/>
        <v>1</v>
      </c>
      <c r="H85" s="89">
        <f t="shared" si="24"/>
        <v>20</v>
      </c>
      <c r="I85" s="66" t="s">
        <v>142</v>
      </c>
      <c r="J85" s="66">
        <v>24704</v>
      </c>
      <c r="K85" s="66" t="s">
        <v>58</v>
      </c>
      <c r="L85" s="67" t="s">
        <v>15</v>
      </c>
      <c r="M85" s="68" t="s">
        <v>108</v>
      </c>
      <c r="N85" s="68">
        <v>44</v>
      </c>
      <c r="O85" s="69">
        <v>462.91</v>
      </c>
      <c r="P85" s="69" t="s">
        <v>343</v>
      </c>
      <c r="Q85" s="66" t="s">
        <v>138</v>
      </c>
      <c r="R85" s="70"/>
    </row>
    <row r="86" spans="1:18" x14ac:dyDescent="0.3">
      <c r="A86" s="7" t="b">
        <f t="shared" si="19"/>
        <v>1</v>
      </c>
      <c r="B86" s="18">
        <f t="shared" ca="1" si="20"/>
        <v>52</v>
      </c>
      <c r="C86" s="7" t="b">
        <f t="shared" si="25"/>
        <v>0</v>
      </c>
      <c r="D86" s="18">
        <f t="shared" ca="1" si="21"/>
        <v>8</v>
      </c>
      <c r="E86" s="7" t="b">
        <f t="shared" si="15"/>
        <v>0</v>
      </c>
      <c r="F86" s="18">
        <f t="shared" ca="1" si="22"/>
        <v>0</v>
      </c>
      <c r="G86" s="89" t="b">
        <f t="shared" si="23"/>
        <v>1</v>
      </c>
      <c r="H86" s="89">
        <f t="shared" si="24"/>
        <v>21</v>
      </c>
      <c r="I86" s="66" t="s">
        <v>142</v>
      </c>
      <c r="J86" s="66">
        <v>24668</v>
      </c>
      <c r="K86" s="66" t="s">
        <v>75</v>
      </c>
      <c r="L86" s="67" t="s">
        <v>15</v>
      </c>
      <c r="M86" s="68" t="s">
        <v>114</v>
      </c>
      <c r="N86" s="68">
        <v>44</v>
      </c>
      <c r="O86" s="69">
        <v>167.32</v>
      </c>
      <c r="P86" s="69" t="s">
        <v>343</v>
      </c>
      <c r="Q86" s="66" t="s">
        <v>138</v>
      </c>
      <c r="R86" s="70"/>
    </row>
    <row r="87" spans="1:18" x14ac:dyDescent="0.3">
      <c r="A87" s="7" t="b">
        <f t="shared" si="19"/>
        <v>1</v>
      </c>
      <c r="B87" s="18">
        <f t="shared" ca="1" si="20"/>
        <v>53</v>
      </c>
      <c r="C87" s="7" t="b">
        <f t="shared" si="25"/>
        <v>0</v>
      </c>
      <c r="D87" s="18">
        <f t="shared" ca="1" si="21"/>
        <v>8</v>
      </c>
      <c r="E87" s="7" t="b">
        <f t="shared" si="15"/>
        <v>0</v>
      </c>
      <c r="F87" s="18">
        <f t="shared" ca="1" si="22"/>
        <v>0</v>
      </c>
      <c r="G87" s="89" t="b">
        <f t="shared" si="23"/>
        <v>1</v>
      </c>
      <c r="H87" s="89">
        <f t="shared" si="24"/>
        <v>22</v>
      </c>
      <c r="I87" s="66" t="s">
        <v>142</v>
      </c>
      <c r="J87" s="66">
        <v>24705</v>
      </c>
      <c r="K87" s="66" t="s">
        <v>76</v>
      </c>
      <c r="L87" s="67" t="s">
        <v>15</v>
      </c>
      <c r="M87" s="68" t="s">
        <v>115</v>
      </c>
      <c r="N87" s="68">
        <v>44</v>
      </c>
      <c r="O87" s="69">
        <v>259.08999999999997</v>
      </c>
      <c r="P87" s="69" t="s">
        <v>343</v>
      </c>
      <c r="Q87" s="66" t="s">
        <v>138</v>
      </c>
      <c r="R87" s="70"/>
    </row>
    <row r="88" spans="1:18" x14ac:dyDescent="0.3">
      <c r="A88" s="7" t="b">
        <f t="shared" si="19"/>
        <v>1</v>
      </c>
      <c r="B88" s="18">
        <f t="shared" ca="1" si="20"/>
        <v>54</v>
      </c>
      <c r="C88" s="7" t="b">
        <f t="shared" si="25"/>
        <v>0</v>
      </c>
      <c r="D88" s="18">
        <f t="shared" ca="1" si="21"/>
        <v>8</v>
      </c>
      <c r="E88" s="7" t="b">
        <f t="shared" si="15"/>
        <v>0</v>
      </c>
      <c r="F88" s="18">
        <f t="shared" ca="1" si="22"/>
        <v>0</v>
      </c>
      <c r="G88" s="89" t="b">
        <f t="shared" si="23"/>
        <v>1</v>
      </c>
      <c r="H88" s="89">
        <f t="shared" si="24"/>
        <v>23</v>
      </c>
      <c r="I88" s="66" t="s">
        <v>142</v>
      </c>
      <c r="J88" s="66">
        <v>24706</v>
      </c>
      <c r="K88" s="66" t="s">
        <v>74</v>
      </c>
      <c r="L88" s="67" t="s">
        <v>15</v>
      </c>
      <c r="M88" s="68" t="s">
        <v>113</v>
      </c>
      <c r="N88" s="68">
        <v>44</v>
      </c>
      <c r="O88" s="69">
        <v>368.01</v>
      </c>
      <c r="P88" s="69" t="s">
        <v>343</v>
      </c>
      <c r="Q88" s="66" t="s">
        <v>138</v>
      </c>
      <c r="R88" s="70"/>
    </row>
    <row r="89" spans="1:18" x14ac:dyDescent="0.3">
      <c r="A89" s="7" t="b">
        <f t="shared" si="19"/>
        <v>1</v>
      </c>
      <c r="B89" s="18">
        <f t="shared" ca="1" si="20"/>
        <v>55</v>
      </c>
      <c r="C89" s="7" t="b">
        <f t="shared" si="25"/>
        <v>0</v>
      </c>
      <c r="D89" s="18">
        <f t="shared" ca="1" si="21"/>
        <v>8</v>
      </c>
      <c r="E89" s="7" t="b">
        <f t="shared" si="15"/>
        <v>0</v>
      </c>
      <c r="F89" s="18">
        <f t="shared" ca="1" si="22"/>
        <v>0</v>
      </c>
      <c r="G89" s="89" t="b">
        <f t="shared" si="23"/>
        <v>1</v>
      </c>
      <c r="H89" s="89">
        <f t="shared" si="24"/>
        <v>24</v>
      </c>
      <c r="I89" s="66" t="s">
        <v>142</v>
      </c>
      <c r="J89" s="66">
        <v>23595</v>
      </c>
      <c r="K89" s="66" t="s">
        <v>273</v>
      </c>
      <c r="L89" s="67" t="s">
        <v>15</v>
      </c>
      <c r="M89" s="68" t="s">
        <v>274</v>
      </c>
      <c r="N89" s="68">
        <v>44</v>
      </c>
      <c r="O89" s="69">
        <v>267.38</v>
      </c>
      <c r="P89" s="69" t="s">
        <v>343</v>
      </c>
      <c r="Q89" s="66" t="s">
        <v>138</v>
      </c>
      <c r="R89" s="70"/>
    </row>
    <row r="90" spans="1:18" x14ac:dyDescent="0.3">
      <c r="A90" s="7" t="b">
        <f t="shared" si="19"/>
        <v>1</v>
      </c>
      <c r="B90" s="18">
        <f t="shared" ca="1" si="20"/>
        <v>56</v>
      </c>
      <c r="C90" s="7" t="b">
        <f t="shared" si="25"/>
        <v>0</v>
      </c>
      <c r="D90" s="18">
        <f t="shared" ca="1" si="21"/>
        <v>8</v>
      </c>
      <c r="E90" s="7" t="b">
        <f t="shared" si="15"/>
        <v>0</v>
      </c>
      <c r="F90" s="18">
        <f t="shared" ca="1" si="22"/>
        <v>0</v>
      </c>
      <c r="G90" s="89" t="b">
        <f t="shared" si="23"/>
        <v>1</v>
      </c>
      <c r="H90" s="89">
        <f t="shared" si="24"/>
        <v>25</v>
      </c>
      <c r="I90" s="66" t="s">
        <v>142</v>
      </c>
      <c r="J90" s="66">
        <v>26896</v>
      </c>
      <c r="K90" s="66" t="s">
        <v>275</v>
      </c>
      <c r="L90" s="67" t="s">
        <v>15</v>
      </c>
      <c r="M90" s="68" t="s">
        <v>276</v>
      </c>
      <c r="N90" s="68">
        <v>44</v>
      </c>
      <c r="O90" s="69">
        <v>1037.02</v>
      </c>
      <c r="P90" s="69" t="s">
        <v>343</v>
      </c>
      <c r="Q90" s="66" t="s">
        <v>138</v>
      </c>
      <c r="R90" s="70"/>
    </row>
    <row r="91" spans="1:18" x14ac:dyDescent="0.3">
      <c r="A91" s="7" t="b">
        <f t="shared" si="19"/>
        <v>1</v>
      </c>
      <c r="B91" s="18">
        <f t="shared" ca="1" si="20"/>
        <v>57</v>
      </c>
      <c r="C91" s="7" t="b">
        <f t="shared" si="25"/>
        <v>0</v>
      </c>
      <c r="D91" s="18">
        <f t="shared" ca="1" si="21"/>
        <v>8</v>
      </c>
      <c r="E91" s="7" t="b">
        <f t="shared" si="15"/>
        <v>0</v>
      </c>
      <c r="F91" s="18">
        <f t="shared" ca="1" si="22"/>
        <v>0</v>
      </c>
      <c r="G91" s="89" t="b">
        <f t="shared" si="23"/>
        <v>1</v>
      </c>
      <c r="H91" s="89">
        <f t="shared" si="24"/>
        <v>26</v>
      </c>
      <c r="I91" s="66" t="s">
        <v>142</v>
      </c>
      <c r="J91" s="66">
        <v>26860</v>
      </c>
      <c r="K91" s="66" t="s">
        <v>277</v>
      </c>
      <c r="L91" s="67" t="s">
        <v>15</v>
      </c>
      <c r="M91" s="68" t="s">
        <v>278</v>
      </c>
      <c r="N91" s="68">
        <v>44</v>
      </c>
      <c r="O91" s="69">
        <v>1013.56</v>
      </c>
      <c r="P91" s="69" t="s">
        <v>343</v>
      </c>
      <c r="Q91" s="66" t="s">
        <v>138</v>
      </c>
      <c r="R91" s="70"/>
    </row>
    <row r="92" spans="1:18" x14ac:dyDescent="0.3">
      <c r="A92" s="7" t="b">
        <f t="shared" si="19"/>
        <v>0</v>
      </c>
      <c r="B92" s="18">
        <f t="shared" ca="1" si="20"/>
        <v>57</v>
      </c>
      <c r="C92" s="7" t="b">
        <f t="shared" si="25"/>
        <v>0</v>
      </c>
      <c r="D92" s="18">
        <f t="shared" ca="1" si="21"/>
        <v>8</v>
      </c>
      <c r="E92" s="7" t="b">
        <f t="shared" si="15"/>
        <v>0</v>
      </c>
      <c r="F92" s="18">
        <f t="shared" ca="1" si="22"/>
        <v>0</v>
      </c>
      <c r="G92" s="89" t="b">
        <f t="shared" si="23"/>
        <v>0</v>
      </c>
      <c r="H92" s="89">
        <f t="shared" si="24"/>
        <v>26</v>
      </c>
      <c r="I92" s="66"/>
      <c r="J92" s="66"/>
      <c r="K92" s="66"/>
      <c r="L92" s="67"/>
      <c r="M92" s="68"/>
      <c r="N92" s="68"/>
      <c r="O92" s="69" t="s">
        <v>343</v>
      </c>
      <c r="P92" s="69" t="s">
        <v>343</v>
      </c>
      <c r="Q92" s="69"/>
      <c r="R92" s="70"/>
    </row>
    <row r="93" spans="1:18" x14ac:dyDescent="0.3">
      <c r="A93" s="7" t="b">
        <f t="shared" si="19"/>
        <v>1</v>
      </c>
      <c r="B93" s="18">
        <f t="shared" ca="1" si="20"/>
        <v>58</v>
      </c>
      <c r="C93" s="7" t="b">
        <f t="shared" si="25"/>
        <v>0</v>
      </c>
      <c r="D93" s="18">
        <f t="shared" ca="1" si="21"/>
        <v>8</v>
      </c>
      <c r="E93" s="7" t="b">
        <f t="shared" si="15"/>
        <v>0</v>
      </c>
      <c r="F93" s="18">
        <f t="shared" ca="1" si="22"/>
        <v>0</v>
      </c>
      <c r="G93" s="89" t="b">
        <f t="shared" si="23"/>
        <v>1</v>
      </c>
      <c r="H93" s="89">
        <f t="shared" si="24"/>
        <v>27</v>
      </c>
      <c r="I93" s="66" t="s">
        <v>143</v>
      </c>
      <c r="J93" s="66">
        <v>24691</v>
      </c>
      <c r="K93" s="66" t="s">
        <v>79</v>
      </c>
      <c r="L93" s="67" t="s">
        <v>6</v>
      </c>
      <c r="M93" s="68" t="s">
        <v>13</v>
      </c>
      <c r="N93" s="68">
        <v>46</v>
      </c>
      <c r="O93" s="69">
        <v>50.34</v>
      </c>
      <c r="P93" s="69" t="s">
        <v>343</v>
      </c>
      <c r="Q93" s="66" t="s">
        <v>138</v>
      </c>
      <c r="R93" s="70"/>
    </row>
    <row r="94" spans="1:18" x14ac:dyDescent="0.3">
      <c r="A94" s="7" t="b">
        <f t="shared" si="19"/>
        <v>1</v>
      </c>
      <c r="B94" s="18">
        <f t="shared" ca="1" si="20"/>
        <v>59</v>
      </c>
      <c r="C94" s="7" t="b">
        <f t="shared" si="25"/>
        <v>0</v>
      </c>
      <c r="D94" s="18">
        <f t="shared" ca="1" si="21"/>
        <v>8</v>
      </c>
      <c r="E94" s="7" t="b">
        <f t="shared" si="15"/>
        <v>0</v>
      </c>
      <c r="F94" s="18">
        <f t="shared" ca="1" si="22"/>
        <v>0</v>
      </c>
      <c r="G94" s="89" t="b">
        <f t="shared" si="23"/>
        <v>1</v>
      </c>
      <c r="H94" s="89">
        <f t="shared" si="24"/>
        <v>28</v>
      </c>
      <c r="I94" s="66" t="s">
        <v>143</v>
      </c>
      <c r="J94" s="66">
        <v>26852</v>
      </c>
      <c r="K94" s="66" t="s">
        <v>80</v>
      </c>
      <c r="L94" s="67" t="s">
        <v>137</v>
      </c>
      <c r="M94" s="68" t="s">
        <v>123</v>
      </c>
      <c r="N94" s="68">
        <v>46</v>
      </c>
      <c r="O94" s="69">
        <v>114.79</v>
      </c>
      <c r="P94" s="69" t="s">
        <v>343</v>
      </c>
      <c r="Q94" s="66" t="s">
        <v>138</v>
      </c>
      <c r="R94" s="70"/>
    </row>
    <row r="95" spans="1:18" x14ac:dyDescent="0.3">
      <c r="A95" s="7" t="b">
        <f t="shared" si="19"/>
        <v>1</v>
      </c>
      <c r="B95" s="18">
        <f t="shared" ca="1" si="20"/>
        <v>60</v>
      </c>
      <c r="C95" s="7" t="b">
        <f t="shared" si="25"/>
        <v>0</v>
      </c>
      <c r="D95" s="18">
        <f t="shared" ca="1" si="21"/>
        <v>8</v>
      </c>
      <c r="E95" s="7" t="b">
        <f t="shared" si="15"/>
        <v>0</v>
      </c>
      <c r="F95" s="18">
        <f t="shared" ca="1" si="22"/>
        <v>0</v>
      </c>
      <c r="G95" s="89" t="b">
        <f t="shared" si="23"/>
        <v>1</v>
      </c>
      <c r="H95" s="89">
        <f t="shared" si="24"/>
        <v>29</v>
      </c>
      <c r="I95" s="66" t="s">
        <v>142</v>
      </c>
      <c r="J95" s="66">
        <v>24692</v>
      </c>
      <c r="K95" s="66" t="s">
        <v>81</v>
      </c>
      <c r="L95" s="67" t="s">
        <v>137</v>
      </c>
      <c r="M95" s="68" t="s">
        <v>124</v>
      </c>
      <c r="N95" s="68">
        <v>46</v>
      </c>
      <c r="O95" s="69">
        <v>83.95</v>
      </c>
      <c r="P95" s="69" t="s">
        <v>343</v>
      </c>
      <c r="Q95" s="66" t="s">
        <v>138</v>
      </c>
      <c r="R95" s="70"/>
    </row>
    <row r="96" spans="1:18" x14ac:dyDescent="0.3">
      <c r="A96" s="7" t="b">
        <f t="shared" si="19"/>
        <v>1</v>
      </c>
      <c r="B96" s="18">
        <f t="shared" ca="1" si="20"/>
        <v>61</v>
      </c>
      <c r="C96" s="7" t="b">
        <f t="shared" si="25"/>
        <v>0</v>
      </c>
      <c r="D96" s="18">
        <f t="shared" ca="1" si="21"/>
        <v>8</v>
      </c>
      <c r="E96" s="7" t="b">
        <f t="shared" si="15"/>
        <v>0</v>
      </c>
      <c r="F96" s="18">
        <f t="shared" ca="1" si="22"/>
        <v>0</v>
      </c>
      <c r="G96" s="89" t="b">
        <f t="shared" si="23"/>
        <v>1</v>
      </c>
      <c r="H96" s="89">
        <f t="shared" si="24"/>
        <v>30</v>
      </c>
      <c r="I96" s="66" t="s">
        <v>142</v>
      </c>
      <c r="J96" s="66">
        <v>24694</v>
      </c>
      <c r="K96" s="66" t="s">
        <v>82</v>
      </c>
      <c r="L96" s="67" t="s">
        <v>137</v>
      </c>
      <c r="M96" s="68" t="s">
        <v>125</v>
      </c>
      <c r="N96" s="68">
        <v>46</v>
      </c>
      <c r="O96" s="69">
        <v>754.51</v>
      </c>
      <c r="P96" s="69" t="s">
        <v>343</v>
      </c>
      <c r="Q96" s="66" t="s">
        <v>138</v>
      </c>
      <c r="R96" s="70"/>
    </row>
    <row r="97" spans="1:18" x14ac:dyDescent="0.3">
      <c r="A97" s="7" t="b">
        <f t="shared" si="19"/>
        <v>0</v>
      </c>
      <c r="B97" s="18">
        <f t="shared" ca="1" si="20"/>
        <v>61</v>
      </c>
      <c r="C97" s="7" t="b">
        <f t="shared" si="25"/>
        <v>0</v>
      </c>
      <c r="D97" s="18">
        <f t="shared" ca="1" si="21"/>
        <v>8</v>
      </c>
      <c r="E97" s="7" t="b">
        <f t="shared" si="15"/>
        <v>0</v>
      </c>
      <c r="F97" s="18">
        <f t="shared" ca="1" si="22"/>
        <v>0</v>
      </c>
      <c r="G97" s="89" t="b">
        <f t="shared" si="23"/>
        <v>0</v>
      </c>
      <c r="H97" s="89">
        <f t="shared" si="24"/>
        <v>30</v>
      </c>
      <c r="I97" s="66"/>
      <c r="J97" s="66"/>
      <c r="K97" s="66"/>
      <c r="L97" s="67"/>
      <c r="M97" s="68"/>
      <c r="N97" s="68"/>
      <c r="O97" s="69" t="s">
        <v>343</v>
      </c>
      <c r="P97" s="69" t="s">
        <v>343</v>
      </c>
      <c r="Q97" s="69"/>
      <c r="R97" s="70"/>
    </row>
    <row r="98" spans="1:18" ht="28.8" x14ac:dyDescent="0.3">
      <c r="A98" s="7" t="b">
        <f t="shared" si="19"/>
        <v>1</v>
      </c>
      <c r="B98" s="18">
        <f t="shared" ca="1" si="20"/>
        <v>62</v>
      </c>
      <c r="C98" s="7" t="b">
        <f t="shared" si="25"/>
        <v>0</v>
      </c>
      <c r="D98" s="18">
        <f t="shared" ca="1" si="21"/>
        <v>8</v>
      </c>
      <c r="E98" s="7" t="b">
        <f t="shared" si="15"/>
        <v>0</v>
      </c>
      <c r="F98" s="18">
        <f t="shared" ca="1" si="22"/>
        <v>0</v>
      </c>
      <c r="G98" s="89" t="b">
        <f t="shared" si="23"/>
        <v>1</v>
      </c>
      <c r="H98" s="89">
        <f t="shared" si="24"/>
        <v>31</v>
      </c>
      <c r="I98" s="66" t="s">
        <v>144</v>
      </c>
      <c r="J98" s="66">
        <v>24667</v>
      </c>
      <c r="K98" s="66" t="s">
        <v>83</v>
      </c>
      <c r="L98" s="67" t="s">
        <v>6</v>
      </c>
      <c r="M98" s="68" t="s">
        <v>126</v>
      </c>
      <c r="N98" s="68">
        <v>50</v>
      </c>
      <c r="O98" s="69">
        <v>100.46</v>
      </c>
      <c r="P98" s="69">
        <v>88.88</v>
      </c>
      <c r="Q98" s="69" t="s">
        <v>138</v>
      </c>
      <c r="R98" s="70" t="s">
        <v>193</v>
      </c>
    </row>
    <row r="99" spans="1:18" ht="28.8" x14ac:dyDescent="0.3">
      <c r="A99" s="7" t="b">
        <f t="shared" si="19"/>
        <v>1</v>
      </c>
      <c r="B99" s="18">
        <f t="shared" ca="1" si="20"/>
        <v>63</v>
      </c>
      <c r="C99" s="7" t="b">
        <f t="shared" si="25"/>
        <v>0</v>
      </c>
      <c r="D99" s="18">
        <f t="shared" ca="1" si="21"/>
        <v>8</v>
      </c>
      <c r="E99" s="7" t="b">
        <f t="shared" si="15"/>
        <v>0</v>
      </c>
      <c r="F99" s="18">
        <f t="shared" ca="1" si="22"/>
        <v>0</v>
      </c>
      <c r="G99" s="89" t="b">
        <f t="shared" si="23"/>
        <v>1</v>
      </c>
      <c r="H99" s="89">
        <f t="shared" si="24"/>
        <v>32</v>
      </c>
      <c r="I99" s="66" t="s">
        <v>144</v>
      </c>
      <c r="J99" s="66">
        <v>24709</v>
      </c>
      <c r="K99" s="66" t="s">
        <v>84</v>
      </c>
      <c r="L99" s="67" t="s">
        <v>6</v>
      </c>
      <c r="M99" s="68" t="s">
        <v>127</v>
      </c>
      <c r="N99" s="68">
        <v>50</v>
      </c>
      <c r="O99" s="69">
        <v>144.77000000000001</v>
      </c>
      <c r="P99" s="69">
        <v>132.58000000000001</v>
      </c>
      <c r="Q99" s="69" t="s">
        <v>138</v>
      </c>
      <c r="R99" s="70" t="s">
        <v>193</v>
      </c>
    </row>
    <row r="100" spans="1:18" ht="28.8" x14ac:dyDescent="0.3">
      <c r="A100" s="7" t="b">
        <f t="shared" si="19"/>
        <v>1</v>
      </c>
      <c r="B100" s="18">
        <f t="shared" ca="1" si="20"/>
        <v>64</v>
      </c>
      <c r="C100" s="7" t="b">
        <f t="shared" si="25"/>
        <v>0</v>
      </c>
      <c r="D100" s="18">
        <f t="shared" ca="1" si="21"/>
        <v>8</v>
      </c>
      <c r="E100" s="7" t="b">
        <f t="shared" si="15"/>
        <v>0</v>
      </c>
      <c r="F100" s="18">
        <f t="shared" ca="1" si="22"/>
        <v>0</v>
      </c>
      <c r="G100" s="89" t="b">
        <f t="shared" si="23"/>
        <v>1</v>
      </c>
      <c r="H100" s="89">
        <f t="shared" si="24"/>
        <v>33</v>
      </c>
      <c r="I100" s="66" t="s">
        <v>144</v>
      </c>
      <c r="J100" s="66">
        <v>24710</v>
      </c>
      <c r="K100" s="66" t="s">
        <v>85</v>
      </c>
      <c r="L100" s="67" t="s">
        <v>6</v>
      </c>
      <c r="M100" s="68" t="s">
        <v>128</v>
      </c>
      <c r="N100" s="68">
        <v>50</v>
      </c>
      <c r="O100" s="69">
        <v>152.31</v>
      </c>
      <c r="P100" s="69">
        <v>141.06</v>
      </c>
      <c r="Q100" s="69" t="s">
        <v>138</v>
      </c>
      <c r="R100" s="70" t="s">
        <v>193</v>
      </c>
    </row>
    <row r="101" spans="1:18" x14ac:dyDescent="0.3">
      <c r="A101" s="7" t="b">
        <f t="shared" si="19"/>
        <v>1</v>
      </c>
      <c r="B101" s="18">
        <f t="shared" ca="1" si="20"/>
        <v>65</v>
      </c>
      <c r="C101" s="7" t="b">
        <f t="shared" si="25"/>
        <v>0</v>
      </c>
      <c r="D101" s="18">
        <f t="shared" ca="1" si="21"/>
        <v>8</v>
      </c>
      <c r="E101" s="7" t="b">
        <f t="shared" si="15"/>
        <v>0</v>
      </c>
      <c r="F101" s="18">
        <f t="shared" ca="1" si="22"/>
        <v>0</v>
      </c>
      <c r="G101" s="89" t="b">
        <f t="shared" si="23"/>
        <v>1</v>
      </c>
      <c r="H101" s="89">
        <f t="shared" si="24"/>
        <v>34</v>
      </c>
      <c r="I101" s="66" t="s">
        <v>146</v>
      </c>
      <c r="J101" s="66">
        <v>24695</v>
      </c>
      <c r="K101" s="66" t="s">
        <v>351</v>
      </c>
      <c r="L101" s="67" t="s">
        <v>6</v>
      </c>
      <c r="M101" s="68">
        <v>54018</v>
      </c>
      <c r="N101" s="68">
        <v>54</v>
      </c>
      <c r="O101" s="69">
        <v>121.89</v>
      </c>
      <c r="P101" s="69" t="s">
        <v>343</v>
      </c>
      <c r="Q101" s="69" t="s">
        <v>138</v>
      </c>
      <c r="R101" s="70"/>
    </row>
    <row r="102" spans="1:18" x14ac:dyDescent="0.3">
      <c r="A102" s="7" t="b">
        <f t="shared" si="19"/>
        <v>0</v>
      </c>
      <c r="B102" s="18">
        <f t="shared" ca="1" si="20"/>
        <v>65</v>
      </c>
      <c r="C102" s="7" t="b">
        <f t="shared" si="25"/>
        <v>0</v>
      </c>
      <c r="D102" s="18">
        <f t="shared" ca="1" si="21"/>
        <v>8</v>
      </c>
      <c r="E102" s="7" t="b">
        <f t="shared" si="15"/>
        <v>0</v>
      </c>
      <c r="F102" s="18">
        <f t="shared" ca="1" si="22"/>
        <v>0</v>
      </c>
      <c r="G102" s="89" t="b">
        <f t="shared" si="23"/>
        <v>0</v>
      </c>
      <c r="H102" s="89">
        <f t="shared" si="24"/>
        <v>34</v>
      </c>
      <c r="I102" s="66"/>
      <c r="J102" s="66"/>
      <c r="K102" s="66"/>
      <c r="L102" s="67"/>
      <c r="M102" s="68"/>
      <c r="N102" s="68"/>
      <c r="O102" s="69"/>
      <c r="P102" s="69"/>
      <c r="Q102" s="69"/>
      <c r="R102" s="70"/>
    </row>
    <row r="103" spans="1:18" x14ac:dyDescent="0.3">
      <c r="A103" s="7" t="b">
        <f t="shared" si="19"/>
        <v>0</v>
      </c>
      <c r="B103" s="18">
        <f t="shared" ca="1" si="20"/>
        <v>65</v>
      </c>
      <c r="C103" s="7" t="b">
        <f t="shared" si="25"/>
        <v>0</v>
      </c>
      <c r="D103" s="18">
        <f t="shared" ca="1" si="21"/>
        <v>8</v>
      </c>
      <c r="E103" s="7" t="b">
        <f t="shared" si="15"/>
        <v>0</v>
      </c>
      <c r="F103" s="18">
        <f t="shared" ca="1" si="22"/>
        <v>0</v>
      </c>
      <c r="G103" s="89" t="b">
        <f t="shared" si="23"/>
        <v>0</v>
      </c>
      <c r="H103" s="89">
        <f t="shared" si="24"/>
        <v>34</v>
      </c>
      <c r="I103" s="66"/>
      <c r="J103" s="66"/>
      <c r="K103" s="66"/>
      <c r="L103" s="67"/>
      <c r="M103" s="68"/>
      <c r="N103" s="68"/>
      <c r="O103" s="69"/>
      <c r="P103" s="69"/>
      <c r="Q103" s="69"/>
      <c r="R103" s="70"/>
    </row>
    <row r="104" spans="1:18" x14ac:dyDescent="0.3">
      <c r="A104" s="7" t="b">
        <f t="shared" si="19"/>
        <v>0</v>
      </c>
      <c r="B104" s="18">
        <f t="shared" ca="1" si="20"/>
        <v>65</v>
      </c>
      <c r="C104" s="7" t="b">
        <f t="shared" si="25"/>
        <v>0</v>
      </c>
      <c r="D104" s="18">
        <f t="shared" ca="1" si="21"/>
        <v>8</v>
      </c>
      <c r="E104" s="7" t="b">
        <f t="shared" si="15"/>
        <v>0</v>
      </c>
      <c r="F104" s="18">
        <f t="shared" ca="1" si="22"/>
        <v>0</v>
      </c>
      <c r="G104" s="89" t="b">
        <f t="shared" si="23"/>
        <v>0</v>
      </c>
      <c r="H104" s="89">
        <f t="shared" si="24"/>
        <v>34</v>
      </c>
      <c r="I104" s="66"/>
      <c r="J104" s="66"/>
      <c r="K104" s="66"/>
      <c r="L104" s="67"/>
      <c r="M104" s="68"/>
      <c r="N104" s="68"/>
      <c r="O104" s="69"/>
      <c r="P104" s="69"/>
      <c r="Q104" s="69"/>
      <c r="R104" s="70"/>
    </row>
    <row r="105" spans="1:18" x14ac:dyDescent="0.3">
      <c r="A105" s="7" t="b">
        <f t="shared" si="19"/>
        <v>0</v>
      </c>
      <c r="B105" s="18">
        <f t="shared" ca="1" si="20"/>
        <v>65</v>
      </c>
      <c r="C105" s="7" t="b">
        <f t="shared" si="25"/>
        <v>0</v>
      </c>
      <c r="D105" s="18">
        <f t="shared" ca="1" si="21"/>
        <v>8</v>
      </c>
      <c r="E105" s="7" t="b">
        <f t="shared" si="15"/>
        <v>0</v>
      </c>
      <c r="F105" s="18">
        <f t="shared" ca="1" si="22"/>
        <v>0</v>
      </c>
      <c r="G105" s="89" t="b">
        <f t="shared" si="23"/>
        <v>0</v>
      </c>
      <c r="H105" s="89">
        <f t="shared" si="24"/>
        <v>34</v>
      </c>
      <c r="I105" s="66"/>
      <c r="J105" s="66"/>
      <c r="K105" s="66"/>
      <c r="L105" s="67"/>
      <c r="M105" s="68"/>
      <c r="N105" s="68"/>
      <c r="O105" s="69"/>
      <c r="P105" s="69"/>
      <c r="Q105" s="69"/>
      <c r="R105" s="70"/>
    </row>
    <row r="106" spans="1:18" x14ac:dyDescent="0.3">
      <c r="A106" s="7" t="b">
        <f t="shared" si="19"/>
        <v>0</v>
      </c>
      <c r="B106" s="18">
        <f t="shared" ca="1" si="20"/>
        <v>65</v>
      </c>
      <c r="C106" s="7" t="b">
        <f t="shared" si="25"/>
        <v>0</v>
      </c>
      <c r="D106" s="18">
        <f t="shared" ca="1" si="21"/>
        <v>8</v>
      </c>
      <c r="E106" s="7" t="b">
        <f t="shared" ref="E106:E169" si="26">IF(VAR_form_ophogen_toewijzingsmethodiek="a-specifiek",
AND($M106&lt;&gt;"",$N106=var_geselecteerd_aspecifiek_product_categorie),
IF(VAR_form_ophogen_toewijzingsmethodiek="specifiek",
AND($M106&lt;&gt;"",ISNUMBER($N106))))</f>
        <v>0</v>
      </c>
      <c r="F106" s="18">
        <f t="shared" ca="1" si="22"/>
        <v>0</v>
      </c>
      <c r="G106" s="89" t="b">
        <f t="shared" si="23"/>
        <v>0</v>
      </c>
      <c r="H106" s="89">
        <f t="shared" si="24"/>
        <v>34</v>
      </c>
      <c r="I106" s="66"/>
      <c r="J106" s="66"/>
      <c r="K106" s="66"/>
      <c r="L106" s="67"/>
      <c r="M106" s="68"/>
      <c r="N106" s="68"/>
      <c r="O106" s="69"/>
      <c r="P106" s="69"/>
      <c r="Q106" s="69"/>
      <c r="R106" s="70"/>
    </row>
    <row r="107" spans="1:18" x14ac:dyDescent="0.3">
      <c r="A107" s="7" t="b">
        <f t="shared" si="19"/>
        <v>0</v>
      </c>
      <c r="B107" s="18">
        <f t="shared" ca="1" si="20"/>
        <v>65</v>
      </c>
      <c r="C107" s="7" t="b">
        <f t="shared" si="25"/>
        <v>0</v>
      </c>
      <c r="D107" s="18">
        <f t="shared" ca="1" si="21"/>
        <v>8</v>
      </c>
      <c r="E107" s="7" t="b">
        <f t="shared" si="26"/>
        <v>0</v>
      </c>
      <c r="F107" s="18">
        <f t="shared" ca="1" si="22"/>
        <v>0</v>
      </c>
      <c r="G107" s="89" t="b">
        <f t="shared" si="23"/>
        <v>0</v>
      </c>
      <c r="H107" s="89">
        <f t="shared" si="24"/>
        <v>34</v>
      </c>
      <c r="I107" s="66"/>
      <c r="J107" s="66"/>
      <c r="K107" s="66"/>
      <c r="L107" s="67"/>
      <c r="M107" s="68"/>
      <c r="N107" s="68"/>
      <c r="O107" s="69"/>
      <c r="P107" s="69"/>
      <c r="Q107" s="69"/>
      <c r="R107" s="70"/>
    </row>
    <row r="108" spans="1:18" x14ac:dyDescent="0.3">
      <c r="A108" s="7" t="b">
        <f t="shared" si="19"/>
        <v>0</v>
      </c>
      <c r="B108" s="18">
        <f t="shared" ca="1" si="20"/>
        <v>65</v>
      </c>
      <c r="C108" s="7" t="b">
        <f t="shared" si="25"/>
        <v>0</v>
      </c>
      <c r="D108" s="18">
        <f t="shared" ca="1" si="21"/>
        <v>8</v>
      </c>
      <c r="E108" s="7" t="b">
        <f t="shared" si="26"/>
        <v>0</v>
      </c>
      <c r="F108" s="18">
        <f t="shared" ca="1" si="22"/>
        <v>0</v>
      </c>
      <c r="G108" s="89" t="b">
        <f t="shared" si="23"/>
        <v>0</v>
      </c>
      <c r="H108" s="89">
        <f t="shared" si="24"/>
        <v>34</v>
      </c>
      <c r="I108" s="66"/>
      <c r="J108" s="66"/>
      <c r="K108" s="66"/>
      <c r="L108" s="67"/>
      <c r="M108" s="68"/>
      <c r="N108" s="68"/>
      <c r="O108" s="69"/>
      <c r="P108" s="69"/>
      <c r="Q108" s="69"/>
      <c r="R108" s="70"/>
    </row>
    <row r="109" spans="1:18" x14ac:dyDescent="0.3">
      <c r="A109" s="7" t="b">
        <f t="shared" si="19"/>
        <v>0</v>
      </c>
      <c r="B109" s="18">
        <f t="shared" ca="1" si="20"/>
        <v>65</v>
      </c>
      <c r="C109" s="7" t="b">
        <f t="shared" si="25"/>
        <v>0</v>
      </c>
      <c r="D109" s="18">
        <f t="shared" ca="1" si="21"/>
        <v>8</v>
      </c>
      <c r="E109" s="7" t="b">
        <f t="shared" si="26"/>
        <v>0</v>
      </c>
      <c r="F109" s="18">
        <f t="shared" ca="1" si="22"/>
        <v>0</v>
      </c>
      <c r="G109" s="89" t="b">
        <f t="shared" si="23"/>
        <v>0</v>
      </c>
      <c r="H109" s="89">
        <f t="shared" si="24"/>
        <v>34</v>
      </c>
      <c r="I109" s="66"/>
      <c r="J109" s="66"/>
      <c r="K109" s="66"/>
      <c r="L109" s="67"/>
      <c r="M109" s="68"/>
      <c r="N109" s="68"/>
      <c r="O109" s="69"/>
      <c r="P109" s="69"/>
      <c r="Q109" s="69"/>
      <c r="R109" s="70"/>
    </row>
    <row r="110" spans="1:18" x14ac:dyDescent="0.3">
      <c r="A110" s="7" t="b">
        <f t="shared" si="19"/>
        <v>0</v>
      </c>
      <c r="B110" s="18">
        <f t="shared" ca="1" si="20"/>
        <v>65</v>
      </c>
      <c r="C110" s="7" t="b">
        <f t="shared" si="25"/>
        <v>0</v>
      </c>
      <c r="D110" s="18">
        <f t="shared" ca="1" si="21"/>
        <v>8</v>
      </c>
      <c r="E110" s="7" t="b">
        <f t="shared" si="26"/>
        <v>0</v>
      </c>
      <c r="F110" s="18">
        <f t="shared" ca="1" si="22"/>
        <v>0</v>
      </c>
      <c r="G110" s="89" t="b">
        <f t="shared" si="23"/>
        <v>0</v>
      </c>
      <c r="H110" s="89">
        <f t="shared" si="24"/>
        <v>34</v>
      </c>
      <c r="I110" s="66"/>
      <c r="J110" s="66"/>
      <c r="K110" s="66"/>
      <c r="L110" s="67"/>
      <c r="M110" s="68"/>
      <c r="N110" s="68"/>
      <c r="O110" s="69"/>
      <c r="P110" s="69"/>
      <c r="Q110" s="69"/>
      <c r="R110" s="70"/>
    </row>
    <row r="111" spans="1:18" x14ac:dyDescent="0.3">
      <c r="A111" s="7" t="b">
        <f t="shared" si="19"/>
        <v>0</v>
      </c>
      <c r="B111" s="18">
        <f t="shared" ca="1" si="20"/>
        <v>65</v>
      </c>
      <c r="C111" s="7" t="b">
        <f t="shared" si="25"/>
        <v>0</v>
      </c>
      <c r="D111" s="18">
        <f t="shared" ca="1" si="21"/>
        <v>8</v>
      </c>
      <c r="E111" s="7" t="b">
        <f t="shared" si="26"/>
        <v>0</v>
      </c>
      <c r="F111" s="18">
        <f t="shared" ca="1" si="22"/>
        <v>0</v>
      </c>
      <c r="G111" s="89" t="b">
        <f t="shared" si="23"/>
        <v>0</v>
      </c>
      <c r="H111" s="89">
        <f t="shared" si="24"/>
        <v>34</v>
      </c>
      <c r="I111" s="66"/>
      <c r="J111" s="66"/>
      <c r="K111" s="66"/>
      <c r="L111" s="67"/>
      <c r="M111" s="68"/>
      <c r="N111" s="68"/>
      <c r="O111" s="69"/>
      <c r="P111" s="69"/>
      <c r="Q111" s="69"/>
      <c r="R111" s="70"/>
    </row>
    <row r="112" spans="1:18" x14ac:dyDescent="0.3">
      <c r="A112" s="7" t="b">
        <f t="shared" si="19"/>
        <v>0</v>
      </c>
      <c r="B112" s="18">
        <f t="shared" ca="1" si="20"/>
        <v>65</v>
      </c>
      <c r="C112" s="7" t="b">
        <f t="shared" si="25"/>
        <v>0</v>
      </c>
      <c r="D112" s="18">
        <f t="shared" ca="1" si="21"/>
        <v>8</v>
      </c>
      <c r="E112" s="7" t="b">
        <f t="shared" si="26"/>
        <v>0</v>
      </c>
      <c r="F112" s="18">
        <f t="shared" ca="1" si="22"/>
        <v>0</v>
      </c>
      <c r="G112" s="89" t="b">
        <f t="shared" si="23"/>
        <v>0</v>
      </c>
      <c r="H112" s="89">
        <f t="shared" si="24"/>
        <v>34</v>
      </c>
      <c r="I112" s="66"/>
      <c r="J112" s="66"/>
      <c r="K112" s="66"/>
      <c r="L112" s="67"/>
      <c r="M112" s="68"/>
      <c r="N112" s="68"/>
      <c r="O112" s="69"/>
      <c r="P112" s="69"/>
      <c r="Q112" s="69"/>
      <c r="R112" s="70"/>
    </row>
    <row r="113" spans="1:18" x14ac:dyDescent="0.3">
      <c r="A113" s="7" t="b">
        <f t="shared" si="19"/>
        <v>0</v>
      </c>
      <c r="B113" s="18">
        <f t="shared" ca="1" si="20"/>
        <v>65</v>
      </c>
      <c r="C113" s="7" t="b">
        <f t="shared" si="25"/>
        <v>0</v>
      </c>
      <c r="D113" s="18">
        <f t="shared" ca="1" si="21"/>
        <v>8</v>
      </c>
      <c r="E113" s="7" t="b">
        <f t="shared" si="26"/>
        <v>0</v>
      </c>
      <c r="F113" s="18">
        <f t="shared" ca="1" si="22"/>
        <v>0</v>
      </c>
      <c r="G113" s="89" t="b">
        <f t="shared" si="23"/>
        <v>0</v>
      </c>
      <c r="H113" s="89">
        <f t="shared" si="24"/>
        <v>34</v>
      </c>
      <c r="I113" s="66"/>
      <c r="J113" s="66"/>
      <c r="K113" s="66"/>
      <c r="L113" s="67"/>
      <c r="M113" s="68"/>
      <c r="N113" s="68"/>
      <c r="O113" s="69"/>
      <c r="P113" s="69"/>
      <c r="Q113" s="69"/>
      <c r="R113" s="70"/>
    </row>
    <row r="114" spans="1:18" x14ac:dyDescent="0.3">
      <c r="A114" s="7" t="b">
        <f t="shared" si="19"/>
        <v>0</v>
      </c>
      <c r="B114" s="18">
        <f t="shared" ca="1" si="20"/>
        <v>65</v>
      </c>
      <c r="C114" s="7" t="b">
        <f t="shared" si="25"/>
        <v>0</v>
      </c>
      <c r="D114" s="18">
        <f t="shared" ca="1" si="21"/>
        <v>8</v>
      </c>
      <c r="E114" s="7" t="b">
        <f t="shared" si="26"/>
        <v>0</v>
      </c>
      <c r="F114" s="18">
        <f t="shared" ca="1" si="22"/>
        <v>0</v>
      </c>
      <c r="G114" s="89" t="b">
        <f t="shared" si="23"/>
        <v>0</v>
      </c>
      <c r="H114" s="89">
        <f t="shared" si="24"/>
        <v>34</v>
      </c>
      <c r="I114" s="66"/>
      <c r="J114" s="66"/>
      <c r="K114" s="66"/>
      <c r="L114" s="67"/>
      <c r="M114" s="68"/>
      <c r="N114" s="68"/>
      <c r="O114" s="69"/>
      <c r="P114" s="69"/>
      <c r="Q114" s="66"/>
      <c r="R114" s="70"/>
    </row>
    <row r="115" spans="1:18" x14ac:dyDescent="0.3">
      <c r="A115" s="7" t="b">
        <f t="shared" si="19"/>
        <v>0</v>
      </c>
      <c r="B115" s="18">
        <f t="shared" ca="1" si="20"/>
        <v>65</v>
      </c>
      <c r="C115" s="7" t="b">
        <f t="shared" si="25"/>
        <v>0</v>
      </c>
      <c r="D115" s="18">
        <f t="shared" ca="1" si="21"/>
        <v>8</v>
      </c>
      <c r="E115" s="7" t="b">
        <f t="shared" si="26"/>
        <v>0</v>
      </c>
      <c r="F115" s="18">
        <f t="shared" ca="1" si="22"/>
        <v>0</v>
      </c>
      <c r="G115" s="89" t="b">
        <f t="shared" si="23"/>
        <v>0</v>
      </c>
      <c r="H115" s="89">
        <f t="shared" si="24"/>
        <v>34</v>
      </c>
      <c r="I115" s="66"/>
      <c r="J115" s="66"/>
      <c r="K115" s="66"/>
      <c r="L115" s="67"/>
      <c r="M115" s="68"/>
      <c r="N115" s="68"/>
      <c r="O115" s="69"/>
      <c r="P115" s="69"/>
      <c r="Q115" s="66"/>
      <c r="R115" s="70"/>
    </row>
    <row r="116" spans="1:18" x14ac:dyDescent="0.3">
      <c r="A116" s="7" t="b">
        <f t="shared" si="19"/>
        <v>0</v>
      </c>
      <c r="B116" s="18">
        <f t="shared" ca="1" si="20"/>
        <v>65</v>
      </c>
      <c r="C116" s="7" t="b">
        <f t="shared" si="25"/>
        <v>0</v>
      </c>
      <c r="D116" s="18">
        <f t="shared" ca="1" si="21"/>
        <v>8</v>
      </c>
      <c r="E116" s="7" t="b">
        <f t="shared" si="26"/>
        <v>0</v>
      </c>
      <c r="F116" s="18">
        <f t="shared" ca="1" si="22"/>
        <v>0</v>
      </c>
      <c r="G116" s="89" t="b">
        <f t="shared" si="23"/>
        <v>0</v>
      </c>
      <c r="H116" s="89">
        <f t="shared" si="24"/>
        <v>34</v>
      </c>
      <c r="I116" s="66"/>
      <c r="J116" s="66"/>
      <c r="K116" s="66"/>
      <c r="L116" s="67"/>
      <c r="M116" s="68"/>
      <c r="N116" s="68"/>
      <c r="O116" s="69"/>
      <c r="P116" s="69"/>
      <c r="Q116" s="66"/>
      <c r="R116" s="70"/>
    </row>
    <row r="117" spans="1:18" x14ac:dyDescent="0.3">
      <c r="A117" s="7" t="b">
        <f t="shared" si="19"/>
        <v>0</v>
      </c>
      <c r="B117" s="18">
        <f t="shared" ca="1" si="20"/>
        <v>65</v>
      </c>
      <c r="C117" s="7" t="b">
        <f t="shared" si="25"/>
        <v>0</v>
      </c>
      <c r="D117" s="18">
        <f t="shared" ca="1" si="21"/>
        <v>8</v>
      </c>
      <c r="E117" s="7" t="b">
        <f t="shared" si="26"/>
        <v>0</v>
      </c>
      <c r="F117" s="18">
        <f t="shared" ca="1" si="22"/>
        <v>0</v>
      </c>
      <c r="G117" s="89" t="b">
        <f t="shared" si="23"/>
        <v>0</v>
      </c>
      <c r="H117" s="89">
        <f t="shared" si="24"/>
        <v>34</v>
      </c>
      <c r="I117" s="66"/>
      <c r="J117" s="66"/>
      <c r="K117" s="66"/>
      <c r="L117" s="67"/>
      <c r="M117" s="68"/>
      <c r="N117" s="68"/>
      <c r="O117" s="69"/>
      <c r="P117" s="69"/>
      <c r="Q117" s="66"/>
      <c r="R117" s="70"/>
    </row>
    <row r="118" spans="1:18" x14ac:dyDescent="0.3">
      <c r="A118" s="7" t="b">
        <f t="shared" si="19"/>
        <v>0</v>
      </c>
      <c r="B118" s="18">
        <f t="shared" ca="1" si="20"/>
        <v>65</v>
      </c>
      <c r="C118" s="7" t="b">
        <f t="shared" si="25"/>
        <v>0</v>
      </c>
      <c r="D118" s="18">
        <f t="shared" ca="1" si="21"/>
        <v>8</v>
      </c>
      <c r="E118" s="7" t="b">
        <f t="shared" si="26"/>
        <v>0</v>
      </c>
      <c r="F118" s="18">
        <f t="shared" ca="1" si="22"/>
        <v>0</v>
      </c>
      <c r="G118" s="89" t="b">
        <f t="shared" si="23"/>
        <v>0</v>
      </c>
      <c r="H118" s="89">
        <f t="shared" si="24"/>
        <v>34</v>
      </c>
      <c r="I118" s="66"/>
      <c r="J118" s="66"/>
      <c r="K118" s="66"/>
      <c r="L118" s="67"/>
      <c r="M118" s="68"/>
      <c r="N118" s="68"/>
      <c r="O118" s="69"/>
      <c r="P118" s="69"/>
      <c r="Q118" s="66"/>
      <c r="R118" s="70"/>
    </row>
    <row r="119" spans="1:18" x14ac:dyDescent="0.3">
      <c r="A119" s="7" t="b">
        <f t="shared" si="19"/>
        <v>0</v>
      </c>
      <c r="B119" s="18">
        <f t="shared" ca="1" si="20"/>
        <v>65</v>
      </c>
      <c r="C119" s="7" t="b">
        <f t="shared" si="25"/>
        <v>0</v>
      </c>
      <c r="D119" s="18">
        <f t="shared" ca="1" si="21"/>
        <v>8</v>
      </c>
      <c r="E119" s="7" t="b">
        <f t="shared" si="26"/>
        <v>0</v>
      </c>
      <c r="F119" s="18">
        <f t="shared" ca="1" si="22"/>
        <v>0</v>
      </c>
      <c r="G119" s="89" t="b">
        <f t="shared" si="23"/>
        <v>0</v>
      </c>
      <c r="H119" s="89">
        <f t="shared" si="24"/>
        <v>34</v>
      </c>
      <c r="R119" s="77"/>
    </row>
    <row r="120" spans="1:18" x14ac:dyDescent="0.3">
      <c r="A120" s="7" t="b">
        <f t="shared" si="19"/>
        <v>0</v>
      </c>
      <c r="B120" s="18">
        <f t="shared" ca="1" si="20"/>
        <v>65</v>
      </c>
      <c r="C120" s="7" t="b">
        <f t="shared" si="25"/>
        <v>0</v>
      </c>
      <c r="D120" s="18">
        <f t="shared" ca="1" si="21"/>
        <v>8</v>
      </c>
      <c r="E120" s="7" t="b">
        <f t="shared" si="26"/>
        <v>0</v>
      </c>
      <c r="F120" s="18">
        <f t="shared" ca="1" si="22"/>
        <v>0</v>
      </c>
      <c r="G120" s="89" t="b">
        <f t="shared" si="23"/>
        <v>0</v>
      </c>
      <c r="H120" s="89">
        <f t="shared" si="24"/>
        <v>34</v>
      </c>
      <c r="I120" s="53"/>
      <c r="J120" s="53"/>
      <c r="K120" s="53"/>
      <c r="L120" s="53"/>
      <c r="M120" s="53"/>
      <c r="N120" s="53"/>
      <c r="O120" s="53"/>
      <c r="P120" s="53"/>
      <c r="Q120" s="53"/>
      <c r="R120" s="53"/>
    </row>
    <row r="121" spans="1:18" x14ac:dyDescent="0.3">
      <c r="A121" s="7" t="b">
        <f t="shared" si="19"/>
        <v>0</v>
      </c>
      <c r="B121" s="18">
        <f t="shared" ca="1" si="20"/>
        <v>65</v>
      </c>
      <c r="C121" s="7" t="b">
        <f t="shared" si="25"/>
        <v>0</v>
      </c>
      <c r="D121" s="18">
        <f t="shared" ca="1" si="21"/>
        <v>8</v>
      </c>
      <c r="E121" s="7" t="b">
        <f t="shared" si="26"/>
        <v>0</v>
      </c>
      <c r="F121" s="18">
        <f t="shared" ca="1" si="22"/>
        <v>0</v>
      </c>
      <c r="G121" s="89" t="b">
        <f t="shared" si="23"/>
        <v>0</v>
      </c>
      <c r="H121" s="89">
        <f t="shared" si="24"/>
        <v>34</v>
      </c>
      <c r="I121" s="53"/>
      <c r="J121" s="53"/>
      <c r="K121" s="53"/>
      <c r="L121" s="53"/>
      <c r="M121" s="53"/>
      <c r="N121" s="53"/>
      <c r="O121" s="53"/>
      <c r="P121" s="53"/>
      <c r="Q121" s="53"/>
      <c r="R121" s="53"/>
    </row>
    <row r="122" spans="1:18" x14ac:dyDescent="0.3">
      <c r="A122" s="7" t="b">
        <f t="shared" si="19"/>
        <v>0</v>
      </c>
      <c r="B122" s="18">
        <f t="shared" ca="1" si="20"/>
        <v>65</v>
      </c>
      <c r="C122" s="7" t="b">
        <f t="shared" si="25"/>
        <v>0</v>
      </c>
      <c r="D122" s="18">
        <f t="shared" ca="1" si="21"/>
        <v>8</v>
      </c>
      <c r="E122" s="7" t="b">
        <f t="shared" si="26"/>
        <v>0</v>
      </c>
      <c r="F122" s="18">
        <f t="shared" ca="1" si="22"/>
        <v>0</v>
      </c>
      <c r="G122" s="89" t="b">
        <f t="shared" si="23"/>
        <v>0</v>
      </c>
      <c r="H122" s="89">
        <f t="shared" si="24"/>
        <v>34</v>
      </c>
      <c r="I122" s="53"/>
      <c r="J122" s="53"/>
      <c r="K122" s="53"/>
      <c r="L122" s="53"/>
      <c r="M122" s="53"/>
      <c r="N122" s="53"/>
      <c r="O122" s="53"/>
      <c r="P122" s="53"/>
      <c r="Q122" s="53"/>
      <c r="R122" s="53"/>
    </row>
    <row r="123" spans="1:18" x14ac:dyDescent="0.3">
      <c r="A123" s="7" t="b">
        <f t="shared" si="19"/>
        <v>0</v>
      </c>
      <c r="B123" s="18">
        <f t="shared" ca="1" si="20"/>
        <v>65</v>
      </c>
      <c r="C123" s="7" t="b">
        <f t="shared" si="25"/>
        <v>0</v>
      </c>
      <c r="D123" s="18">
        <f t="shared" ca="1" si="21"/>
        <v>8</v>
      </c>
      <c r="E123" s="7" t="b">
        <f t="shared" si="26"/>
        <v>0</v>
      </c>
      <c r="F123" s="18">
        <f t="shared" ca="1" si="22"/>
        <v>0</v>
      </c>
      <c r="G123" s="89" t="b">
        <f t="shared" si="23"/>
        <v>0</v>
      </c>
      <c r="H123" s="89">
        <f t="shared" si="24"/>
        <v>34</v>
      </c>
      <c r="I123" s="53"/>
      <c r="J123" s="53"/>
      <c r="K123" s="53"/>
      <c r="L123" s="53"/>
      <c r="M123" s="53"/>
      <c r="N123" s="53"/>
      <c r="O123" s="53"/>
      <c r="P123" s="53"/>
      <c r="Q123" s="53"/>
      <c r="R123" s="53"/>
    </row>
    <row r="124" spans="1:18" x14ac:dyDescent="0.3">
      <c r="A124" s="7" t="b">
        <f t="shared" si="19"/>
        <v>0</v>
      </c>
      <c r="B124" s="18">
        <f t="shared" ca="1" si="20"/>
        <v>65</v>
      </c>
      <c r="C124" s="7" t="b">
        <f t="shared" si="25"/>
        <v>0</v>
      </c>
      <c r="D124" s="18">
        <f t="shared" ca="1" si="21"/>
        <v>8</v>
      </c>
      <c r="E124" s="7" t="b">
        <f t="shared" si="26"/>
        <v>0</v>
      </c>
      <c r="F124" s="18">
        <f t="shared" ca="1" si="22"/>
        <v>0</v>
      </c>
      <c r="G124" s="89" t="b">
        <f t="shared" si="23"/>
        <v>0</v>
      </c>
      <c r="H124" s="89">
        <f t="shared" si="24"/>
        <v>34</v>
      </c>
      <c r="I124" s="53"/>
      <c r="J124" s="53"/>
      <c r="K124" s="53"/>
      <c r="L124" s="53"/>
      <c r="M124" s="53"/>
      <c r="N124" s="53"/>
      <c r="O124" s="53"/>
      <c r="P124" s="53"/>
      <c r="Q124" s="53"/>
      <c r="R124" s="53"/>
    </row>
    <row r="125" spans="1:18" x14ac:dyDescent="0.3">
      <c r="A125" s="7" t="b">
        <f t="shared" ref="A125:A188" si="27">AND(J125&lt;&gt;"",$M125&lt;&gt;"",ISNUMBER($N125))</f>
        <v>0</v>
      </c>
      <c r="B125" s="18">
        <f t="shared" ref="B125:B188" ca="1" si="28">SUM(OFFSET(B125,-1,0,1,1),--A125)</f>
        <v>65</v>
      </c>
      <c r="C125" s="7" t="b">
        <f t="shared" si="25"/>
        <v>0</v>
      </c>
      <c r="D125" s="18">
        <f t="shared" ref="D125:D188" ca="1" si="29">SUM(OFFSET(D125,-1,0,1,1),--C125)</f>
        <v>8</v>
      </c>
      <c r="E125" s="7" t="b">
        <f t="shared" si="26"/>
        <v>0</v>
      </c>
      <c r="F125" s="18">
        <f t="shared" ref="F125:F188" ca="1" si="30">SUM(OFFSET(F125,-1,0,1,1),--E125)</f>
        <v>0</v>
      </c>
      <c r="G125" s="89" t="b">
        <f t="shared" ref="G125:G188" si="31">AND(M125&lt;&gt;"",Q125&lt;&gt;"a-specifiek",K125&lt;&gt;"product")</f>
        <v>0</v>
      </c>
      <c r="H125" s="89">
        <f t="shared" ref="H125:H188" si="32">SUM(H124,--G125)</f>
        <v>34</v>
      </c>
      <c r="I125" s="53"/>
      <c r="J125" s="53"/>
      <c r="K125" s="53"/>
      <c r="L125" s="53"/>
      <c r="M125" s="53"/>
      <c r="N125" s="53"/>
      <c r="O125" s="53"/>
      <c r="P125" s="53"/>
      <c r="Q125" s="53"/>
      <c r="R125" s="53"/>
    </row>
    <row r="126" spans="1:18" x14ac:dyDescent="0.3">
      <c r="A126" s="7" t="b">
        <f t="shared" si="27"/>
        <v>0</v>
      </c>
      <c r="B126" s="18">
        <f t="shared" ca="1" si="28"/>
        <v>65</v>
      </c>
      <c r="C126" s="7" t="b">
        <f t="shared" si="25"/>
        <v>0</v>
      </c>
      <c r="D126" s="18">
        <f t="shared" ca="1" si="29"/>
        <v>8</v>
      </c>
      <c r="E126" s="7" t="b">
        <f t="shared" si="26"/>
        <v>0</v>
      </c>
      <c r="F126" s="18">
        <f t="shared" ca="1" si="30"/>
        <v>0</v>
      </c>
      <c r="G126" s="89" t="b">
        <f t="shared" si="31"/>
        <v>0</v>
      </c>
      <c r="H126" s="89">
        <f t="shared" si="32"/>
        <v>34</v>
      </c>
      <c r="I126" s="53"/>
      <c r="J126" s="53"/>
      <c r="K126" s="53"/>
      <c r="L126" s="53"/>
      <c r="M126" s="53"/>
      <c r="N126" s="53"/>
      <c r="O126" s="53"/>
      <c r="P126" s="53"/>
      <c r="Q126" s="53"/>
      <c r="R126" s="53"/>
    </row>
    <row r="127" spans="1:18" x14ac:dyDescent="0.3">
      <c r="A127" s="7" t="b">
        <f t="shared" si="27"/>
        <v>0</v>
      </c>
      <c r="B127" s="18">
        <f t="shared" ca="1" si="28"/>
        <v>65</v>
      </c>
      <c r="C127" s="7" t="b">
        <f t="shared" si="25"/>
        <v>0</v>
      </c>
      <c r="D127" s="18">
        <f t="shared" ca="1" si="29"/>
        <v>8</v>
      </c>
      <c r="E127" s="7" t="b">
        <f t="shared" si="26"/>
        <v>0</v>
      </c>
      <c r="F127" s="18">
        <f t="shared" ca="1" si="30"/>
        <v>0</v>
      </c>
      <c r="G127" s="89" t="b">
        <f t="shared" si="31"/>
        <v>0</v>
      </c>
      <c r="H127" s="89">
        <f t="shared" si="32"/>
        <v>34</v>
      </c>
      <c r="I127" s="53"/>
      <c r="J127" s="53"/>
      <c r="K127" s="53"/>
      <c r="L127" s="53"/>
      <c r="M127" s="53"/>
      <c r="N127" s="53"/>
      <c r="O127" s="53"/>
      <c r="P127" s="53"/>
      <c r="Q127" s="53"/>
      <c r="R127" s="53"/>
    </row>
    <row r="128" spans="1:18" x14ac:dyDescent="0.3">
      <c r="A128" s="7" t="b">
        <f t="shared" si="27"/>
        <v>0</v>
      </c>
      <c r="B128" s="18">
        <f t="shared" ca="1" si="28"/>
        <v>65</v>
      </c>
      <c r="C128" s="7" t="b">
        <f t="shared" si="25"/>
        <v>0</v>
      </c>
      <c r="D128" s="18">
        <f t="shared" ca="1" si="29"/>
        <v>8</v>
      </c>
      <c r="E128" s="7" t="b">
        <f t="shared" si="26"/>
        <v>0</v>
      </c>
      <c r="F128" s="18">
        <f t="shared" ca="1" si="30"/>
        <v>0</v>
      </c>
      <c r="G128" s="89" t="b">
        <f t="shared" si="31"/>
        <v>0</v>
      </c>
      <c r="H128" s="89">
        <f t="shared" si="32"/>
        <v>34</v>
      </c>
      <c r="I128" s="53"/>
      <c r="J128" s="53"/>
      <c r="K128" s="53"/>
      <c r="L128" s="53"/>
      <c r="M128" s="53"/>
      <c r="N128" s="53"/>
      <c r="O128" s="53"/>
      <c r="P128" s="53"/>
      <c r="Q128" s="53"/>
      <c r="R128" s="53"/>
    </row>
    <row r="129" spans="1:18" x14ac:dyDescent="0.3">
      <c r="A129" s="7" t="b">
        <f t="shared" si="27"/>
        <v>0</v>
      </c>
      <c r="B129" s="18">
        <f t="shared" ca="1" si="28"/>
        <v>65</v>
      </c>
      <c r="C129" s="7" t="b">
        <f t="shared" si="25"/>
        <v>0</v>
      </c>
      <c r="D129" s="18">
        <f t="shared" ca="1" si="29"/>
        <v>8</v>
      </c>
      <c r="E129" s="7" t="b">
        <f t="shared" si="26"/>
        <v>0</v>
      </c>
      <c r="F129" s="18">
        <f t="shared" ca="1" si="30"/>
        <v>0</v>
      </c>
      <c r="G129" s="89" t="b">
        <f t="shared" si="31"/>
        <v>0</v>
      </c>
      <c r="H129" s="89">
        <f t="shared" si="32"/>
        <v>34</v>
      </c>
      <c r="I129" s="53"/>
      <c r="J129" s="53"/>
      <c r="K129" s="53"/>
      <c r="L129" s="53"/>
      <c r="M129" s="53"/>
      <c r="N129" s="53"/>
      <c r="O129" s="53"/>
      <c r="P129" s="53"/>
      <c r="Q129" s="53"/>
      <c r="R129" s="53"/>
    </row>
    <row r="130" spans="1:18" x14ac:dyDescent="0.3">
      <c r="A130" s="7" t="b">
        <f t="shared" si="27"/>
        <v>0</v>
      </c>
      <c r="B130" s="18">
        <f t="shared" ca="1" si="28"/>
        <v>65</v>
      </c>
      <c r="C130" s="7" t="b">
        <f t="shared" si="25"/>
        <v>0</v>
      </c>
      <c r="D130" s="18">
        <f t="shared" ca="1" si="29"/>
        <v>8</v>
      </c>
      <c r="E130" s="7" t="b">
        <f t="shared" si="26"/>
        <v>0</v>
      </c>
      <c r="F130" s="18">
        <f t="shared" ca="1" si="30"/>
        <v>0</v>
      </c>
      <c r="G130" s="89" t="b">
        <f t="shared" si="31"/>
        <v>0</v>
      </c>
      <c r="H130" s="89">
        <f t="shared" si="32"/>
        <v>34</v>
      </c>
      <c r="I130" s="53"/>
      <c r="J130" s="53"/>
      <c r="K130" s="53"/>
      <c r="L130" s="53"/>
      <c r="M130" s="53"/>
      <c r="N130" s="53"/>
      <c r="O130" s="53"/>
      <c r="P130" s="53"/>
      <c r="Q130" s="53"/>
      <c r="R130" s="53"/>
    </row>
    <row r="131" spans="1:18" x14ac:dyDescent="0.3">
      <c r="A131" s="7" t="b">
        <f t="shared" si="27"/>
        <v>0</v>
      </c>
      <c r="B131" s="18">
        <f t="shared" ca="1" si="28"/>
        <v>65</v>
      </c>
      <c r="C131" s="7" t="b">
        <f t="shared" si="25"/>
        <v>0</v>
      </c>
      <c r="D131" s="18">
        <f t="shared" ca="1" si="29"/>
        <v>8</v>
      </c>
      <c r="E131" s="7" t="b">
        <f t="shared" si="26"/>
        <v>0</v>
      </c>
      <c r="F131" s="18">
        <f t="shared" ca="1" si="30"/>
        <v>0</v>
      </c>
      <c r="G131" s="89" t="b">
        <f t="shared" si="31"/>
        <v>1</v>
      </c>
      <c r="H131" s="89">
        <f t="shared" si="32"/>
        <v>35</v>
      </c>
      <c r="I131" t="s">
        <v>207</v>
      </c>
      <c r="J131" t="s">
        <v>207</v>
      </c>
      <c r="K131" t="s">
        <v>207</v>
      </c>
      <c r="L131" t="s">
        <v>207</v>
      </c>
      <c r="M131" t="s">
        <v>207</v>
      </c>
      <c r="N131" t="s">
        <v>207</v>
      </c>
      <c r="O131" t="s">
        <v>207</v>
      </c>
    </row>
    <row r="132" spans="1:18" x14ac:dyDescent="0.3">
      <c r="A132" s="7" t="b">
        <f t="shared" si="27"/>
        <v>0</v>
      </c>
      <c r="B132" s="18">
        <f t="shared" ca="1" si="28"/>
        <v>65</v>
      </c>
      <c r="C132" s="7" t="b">
        <f t="shared" si="25"/>
        <v>0</v>
      </c>
      <c r="D132" s="18">
        <f t="shared" ca="1" si="29"/>
        <v>8</v>
      </c>
      <c r="E132" s="7" t="b">
        <f t="shared" si="26"/>
        <v>0</v>
      </c>
      <c r="F132" s="18">
        <f t="shared" ca="1" si="30"/>
        <v>0</v>
      </c>
      <c r="G132" s="89" t="b">
        <f t="shared" si="31"/>
        <v>0</v>
      </c>
      <c r="H132" s="89">
        <f t="shared" si="32"/>
        <v>35</v>
      </c>
    </row>
    <row r="133" spans="1:18" x14ac:dyDescent="0.3">
      <c r="A133" s="7" t="b">
        <f t="shared" si="27"/>
        <v>0</v>
      </c>
      <c r="B133" s="18">
        <f t="shared" ca="1" si="28"/>
        <v>65</v>
      </c>
      <c r="C133" s="7" t="b">
        <f t="shared" si="25"/>
        <v>0</v>
      </c>
      <c r="D133" s="18">
        <f t="shared" ca="1" si="29"/>
        <v>8</v>
      </c>
      <c r="E133" s="7" t="b">
        <f t="shared" si="26"/>
        <v>0</v>
      </c>
      <c r="F133" s="18">
        <f t="shared" ca="1" si="30"/>
        <v>0</v>
      </c>
      <c r="G133" s="89" t="b">
        <f t="shared" si="31"/>
        <v>0</v>
      </c>
      <c r="H133" s="89">
        <f t="shared" si="32"/>
        <v>35</v>
      </c>
    </row>
    <row r="134" spans="1:18" x14ac:dyDescent="0.3">
      <c r="A134" s="7" t="b">
        <f t="shared" si="27"/>
        <v>0</v>
      </c>
      <c r="B134" s="18">
        <f t="shared" ca="1" si="28"/>
        <v>65</v>
      </c>
      <c r="C134" s="7" t="b">
        <f t="shared" si="25"/>
        <v>0</v>
      </c>
      <c r="D134" s="18">
        <f t="shared" ca="1" si="29"/>
        <v>8</v>
      </c>
      <c r="E134" s="7" t="b">
        <f t="shared" si="26"/>
        <v>0</v>
      </c>
      <c r="F134" s="18">
        <f t="shared" ca="1" si="30"/>
        <v>0</v>
      </c>
      <c r="G134" s="89" t="b">
        <f t="shared" si="31"/>
        <v>0</v>
      </c>
      <c r="H134" s="89">
        <f t="shared" si="32"/>
        <v>35</v>
      </c>
    </row>
    <row r="135" spans="1:18" x14ac:dyDescent="0.3">
      <c r="A135" s="7" t="b">
        <f t="shared" si="27"/>
        <v>0</v>
      </c>
      <c r="B135" s="18">
        <f t="shared" ca="1" si="28"/>
        <v>65</v>
      </c>
      <c r="C135" s="7" t="b">
        <f t="shared" si="25"/>
        <v>0</v>
      </c>
      <c r="D135" s="18">
        <f t="shared" ca="1" si="29"/>
        <v>8</v>
      </c>
      <c r="E135" s="7" t="b">
        <f t="shared" si="26"/>
        <v>0</v>
      </c>
      <c r="F135" s="18">
        <f t="shared" ca="1" si="30"/>
        <v>0</v>
      </c>
      <c r="G135" s="89" t="b">
        <f t="shared" si="31"/>
        <v>0</v>
      </c>
      <c r="H135" s="89">
        <f t="shared" si="32"/>
        <v>35</v>
      </c>
    </row>
    <row r="136" spans="1:18" x14ac:dyDescent="0.3">
      <c r="A136" s="7" t="b">
        <f t="shared" si="27"/>
        <v>0</v>
      </c>
      <c r="B136" s="18">
        <f t="shared" ca="1" si="28"/>
        <v>65</v>
      </c>
      <c r="C136" s="7" t="b">
        <f t="shared" si="25"/>
        <v>0</v>
      </c>
      <c r="D136" s="18">
        <f t="shared" ca="1" si="29"/>
        <v>8</v>
      </c>
      <c r="E136" s="7" t="b">
        <f t="shared" si="26"/>
        <v>0</v>
      </c>
      <c r="F136" s="18">
        <f t="shared" ca="1" si="30"/>
        <v>0</v>
      </c>
      <c r="G136" s="89" t="b">
        <f t="shared" si="31"/>
        <v>0</v>
      </c>
      <c r="H136" s="89">
        <f t="shared" si="32"/>
        <v>35</v>
      </c>
    </row>
    <row r="137" spans="1:18" x14ac:dyDescent="0.3">
      <c r="A137" s="7" t="b">
        <f t="shared" si="27"/>
        <v>0</v>
      </c>
      <c r="B137" s="18">
        <f t="shared" ca="1" si="28"/>
        <v>65</v>
      </c>
      <c r="C137" s="7" t="b">
        <f t="shared" si="25"/>
        <v>0</v>
      </c>
      <c r="D137" s="18">
        <f t="shared" ca="1" si="29"/>
        <v>8</v>
      </c>
      <c r="E137" s="7" t="b">
        <f t="shared" si="26"/>
        <v>0</v>
      </c>
      <c r="F137" s="18">
        <f t="shared" ca="1" si="30"/>
        <v>0</v>
      </c>
      <c r="G137" s="89" t="b">
        <f t="shared" si="31"/>
        <v>0</v>
      </c>
      <c r="H137" s="89">
        <f t="shared" si="32"/>
        <v>35</v>
      </c>
    </row>
    <row r="138" spans="1:18" x14ac:dyDescent="0.3">
      <c r="A138" s="7" t="b">
        <f t="shared" si="27"/>
        <v>0</v>
      </c>
      <c r="B138" s="18">
        <f t="shared" ca="1" si="28"/>
        <v>65</v>
      </c>
      <c r="C138" s="7" t="b">
        <f t="shared" si="25"/>
        <v>0</v>
      </c>
      <c r="D138" s="18">
        <f t="shared" ca="1" si="29"/>
        <v>8</v>
      </c>
      <c r="E138" s="7" t="b">
        <f t="shared" si="26"/>
        <v>0</v>
      </c>
      <c r="F138" s="18">
        <f t="shared" ca="1" si="30"/>
        <v>0</v>
      </c>
      <c r="G138" s="89" t="b">
        <f t="shared" si="31"/>
        <v>0</v>
      </c>
      <c r="H138" s="89">
        <f t="shared" si="32"/>
        <v>35</v>
      </c>
    </row>
    <row r="139" spans="1:18" x14ac:dyDescent="0.3">
      <c r="A139" s="7" t="b">
        <f t="shared" si="27"/>
        <v>0</v>
      </c>
      <c r="B139" s="18">
        <f t="shared" ca="1" si="28"/>
        <v>65</v>
      </c>
      <c r="C139" s="7" t="b">
        <f t="shared" si="25"/>
        <v>0</v>
      </c>
      <c r="D139" s="18">
        <f t="shared" ca="1" si="29"/>
        <v>8</v>
      </c>
      <c r="E139" s="7" t="b">
        <f t="shared" si="26"/>
        <v>0</v>
      </c>
      <c r="F139" s="18">
        <f t="shared" ca="1" si="30"/>
        <v>0</v>
      </c>
      <c r="G139" s="89" t="b">
        <f t="shared" si="31"/>
        <v>0</v>
      </c>
      <c r="H139" s="89">
        <f t="shared" si="32"/>
        <v>35</v>
      </c>
    </row>
    <row r="140" spans="1:18" x14ac:dyDescent="0.3">
      <c r="A140" s="7" t="b">
        <f t="shared" si="27"/>
        <v>0</v>
      </c>
      <c r="B140" s="18">
        <f t="shared" ca="1" si="28"/>
        <v>65</v>
      </c>
      <c r="C140" s="7" t="b">
        <f t="shared" si="25"/>
        <v>0</v>
      </c>
      <c r="D140" s="18">
        <f t="shared" ca="1" si="29"/>
        <v>8</v>
      </c>
      <c r="E140" s="7" t="b">
        <f t="shared" si="26"/>
        <v>0</v>
      </c>
      <c r="F140" s="18">
        <f t="shared" ca="1" si="30"/>
        <v>0</v>
      </c>
      <c r="G140" s="89" t="b">
        <f t="shared" si="31"/>
        <v>0</v>
      </c>
      <c r="H140" s="89">
        <f t="shared" si="32"/>
        <v>35</v>
      </c>
    </row>
    <row r="141" spans="1:18" x14ac:dyDescent="0.3">
      <c r="A141" s="7" t="b">
        <f t="shared" si="27"/>
        <v>0</v>
      </c>
      <c r="B141" s="18">
        <f t="shared" ca="1" si="28"/>
        <v>65</v>
      </c>
      <c r="C141" s="7" t="b">
        <f t="shared" si="25"/>
        <v>0</v>
      </c>
      <c r="D141" s="18">
        <f t="shared" ca="1" si="29"/>
        <v>8</v>
      </c>
      <c r="E141" s="7" t="b">
        <f t="shared" si="26"/>
        <v>0</v>
      </c>
      <c r="F141" s="18">
        <f t="shared" ca="1" si="30"/>
        <v>0</v>
      </c>
      <c r="G141" s="89" t="b">
        <f t="shared" si="31"/>
        <v>0</v>
      </c>
      <c r="H141" s="89">
        <f t="shared" si="32"/>
        <v>35</v>
      </c>
    </row>
    <row r="142" spans="1:18" x14ac:dyDescent="0.3">
      <c r="A142" s="7" t="b">
        <f t="shared" si="27"/>
        <v>0</v>
      </c>
      <c r="B142" s="18">
        <f t="shared" ca="1" si="28"/>
        <v>65</v>
      </c>
      <c r="C142" s="7" t="b">
        <f t="shared" ref="C142:C205" si="33">IFERROR(AND(ISNUMBER($N142),$M142=""),FALSE)</f>
        <v>0</v>
      </c>
      <c r="D142" s="18">
        <f t="shared" ca="1" si="29"/>
        <v>8</v>
      </c>
      <c r="E142" s="7" t="b">
        <f t="shared" si="26"/>
        <v>0</v>
      </c>
      <c r="F142" s="18">
        <f t="shared" ca="1" si="30"/>
        <v>0</v>
      </c>
      <c r="G142" s="89" t="b">
        <f t="shared" si="31"/>
        <v>0</v>
      </c>
      <c r="H142" s="89">
        <f t="shared" si="32"/>
        <v>35</v>
      </c>
    </row>
    <row r="143" spans="1:18" x14ac:dyDescent="0.3">
      <c r="A143" s="7" t="b">
        <f t="shared" si="27"/>
        <v>0</v>
      </c>
      <c r="B143" s="18">
        <f t="shared" ca="1" si="28"/>
        <v>65</v>
      </c>
      <c r="C143" s="7" t="b">
        <f t="shared" si="33"/>
        <v>0</v>
      </c>
      <c r="D143" s="18">
        <f t="shared" ca="1" si="29"/>
        <v>8</v>
      </c>
      <c r="E143" s="7" t="b">
        <f t="shared" si="26"/>
        <v>0</v>
      </c>
      <c r="F143" s="18">
        <f t="shared" ca="1" si="30"/>
        <v>0</v>
      </c>
      <c r="G143" s="89" t="b">
        <f t="shared" si="31"/>
        <v>0</v>
      </c>
      <c r="H143" s="89">
        <f t="shared" si="32"/>
        <v>35</v>
      </c>
    </row>
    <row r="144" spans="1:18" x14ac:dyDescent="0.3">
      <c r="A144" s="7" t="b">
        <f t="shared" si="27"/>
        <v>0</v>
      </c>
      <c r="B144" s="18">
        <f t="shared" ca="1" si="28"/>
        <v>65</v>
      </c>
      <c r="C144" s="7" t="b">
        <f t="shared" si="33"/>
        <v>0</v>
      </c>
      <c r="D144" s="18">
        <f t="shared" ca="1" si="29"/>
        <v>8</v>
      </c>
      <c r="E144" s="7" t="b">
        <f t="shared" si="26"/>
        <v>0</v>
      </c>
      <c r="F144" s="18">
        <f t="shared" ca="1" si="30"/>
        <v>0</v>
      </c>
      <c r="G144" s="89" t="b">
        <f t="shared" si="31"/>
        <v>0</v>
      </c>
      <c r="H144" s="89">
        <f t="shared" si="32"/>
        <v>35</v>
      </c>
    </row>
    <row r="145" spans="1:8" x14ac:dyDescent="0.3">
      <c r="A145" s="7" t="b">
        <f t="shared" si="27"/>
        <v>0</v>
      </c>
      <c r="B145" s="18">
        <f t="shared" ca="1" si="28"/>
        <v>65</v>
      </c>
      <c r="C145" s="7" t="b">
        <f t="shared" si="33"/>
        <v>0</v>
      </c>
      <c r="D145" s="18">
        <f t="shared" ca="1" si="29"/>
        <v>8</v>
      </c>
      <c r="E145" s="7" t="b">
        <f t="shared" si="26"/>
        <v>0</v>
      </c>
      <c r="F145" s="18">
        <f t="shared" ca="1" si="30"/>
        <v>0</v>
      </c>
      <c r="G145" s="89" t="b">
        <f t="shared" si="31"/>
        <v>0</v>
      </c>
      <c r="H145" s="89">
        <f t="shared" si="32"/>
        <v>35</v>
      </c>
    </row>
    <row r="146" spans="1:8" x14ac:dyDescent="0.3">
      <c r="A146" s="7" t="b">
        <f t="shared" si="27"/>
        <v>0</v>
      </c>
      <c r="B146" s="18">
        <f t="shared" ca="1" si="28"/>
        <v>65</v>
      </c>
      <c r="C146" s="7" t="b">
        <f t="shared" si="33"/>
        <v>0</v>
      </c>
      <c r="D146" s="18">
        <f t="shared" ca="1" si="29"/>
        <v>8</v>
      </c>
      <c r="E146" s="7" t="b">
        <f t="shared" si="26"/>
        <v>0</v>
      </c>
      <c r="F146" s="18">
        <f t="shared" ca="1" si="30"/>
        <v>0</v>
      </c>
      <c r="G146" s="89" t="b">
        <f t="shared" si="31"/>
        <v>0</v>
      </c>
      <c r="H146" s="89">
        <f t="shared" si="32"/>
        <v>35</v>
      </c>
    </row>
    <row r="147" spans="1:8" x14ac:dyDescent="0.3">
      <c r="A147" s="7" t="b">
        <f t="shared" si="27"/>
        <v>0</v>
      </c>
      <c r="B147" s="18">
        <f t="shared" ca="1" si="28"/>
        <v>65</v>
      </c>
      <c r="C147" s="7" t="b">
        <f t="shared" si="33"/>
        <v>0</v>
      </c>
      <c r="D147" s="18">
        <f t="shared" ca="1" si="29"/>
        <v>8</v>
      </c>
      <c r="E147" s="7" t="b">
        <f t="shared" si="26"/>
        <v>0</v>
      </c>
      <c r="F147" s="18">
        <f t="shared" ca="1" si="30"/>
        <v>0</v>
      </c>
      <c r="G147" s="89" t="b">
        <f t="shared" si="31"/>
        <v>0</v>
      </c>
      <c r="H147" s="89">
        <f t="shared" si="32"/>
        <v>35</v>
      </c>
    </row>
    <row r="148" spans="1:8" x14ac:dyDescent="0.3">
      <c r="A148" s="7" t="b">
        <f t="shared" si="27"/>
        <v>0</v>
      </c>
      <c r="B148" s="18">
        <f t="shared" ca="1" si="28"/>
        <v>65</v>
      </c>
      <c r="C148" s="7" t="b">
        <f t="shared" si="33"/>
        <v>0</v>
      </c>
      <c r="D148" s="18">
        <f t="shared" ca="1" si="29"/>
        <v>8</v>
      </c>
      <c r="E148" s="7" t="b">
        <f t="shared" si="26"/>
        <v>0</v>
      </c>
      <c r="F148" s="18">
        <f t="shared" ca="1" si="30"/>
        <v>0</v>
      </c>
      <c r="G148" s="89" t="b">
        <f t="shared" si="31"/>
        <v>0</v>
      </c>
      <c r="H148" s="89">
        <f t="shared" si="32"/>
        <v>35</v>
      </c>
    </row>
    <row r="149" spans="1:8" x14ac:dyDescent="0.3">
      <c r="A149" s="7" t="b">
        <f t="shared" si="27"/>
        <v>0</v>
      </c>
      <c r="B149" s="18">
        <f t="shared" ca="1" si="28"/>
        <v>65</v>
      </c>
      <c r="C149" s="7" t="b">
        <f t="shared" si="33"/>
        <v>0</v>
      </c>
      <c r="D149" s="18">
        <f t="shared" ca="1" si="29"/>
        <v>8</v>
      </c>
      <c r="E149" s="7" t="b">
        <f t="shared" si="26"/>
        <v>0</v>
      </c>
      <c r="F149" s="18">
        <f t="shared" ca="1" si="30"/>
        <v>0</v>
      </c>
      <c r="G149" s="89" t="b">
        <f t="shared" si="31"/>
        <v>0</v>
      </c>
      <c r="H149" s="89">
        <f t="shared" si="32"/>
        <v>35</v>
      </c>
    </row>
    <row r="150" spans="1:8" x14ac:dyDescent="0.3">
      <c r="A150" s="7" t="b">
        <f t="shared" si="27"/>
        <v>0</v>
      </c>
      <c r="B150" s="18">
        <f t="shared" ca="1" si="28"/>
        <v>65</v>
      </c>
      <c r="C150" s="7" t="b">
        <f t="shared" si="33"/>
        <v>0</v>
      </c>
      <c r="D150" s="18">
        <f t="shared" ca="1" si="29"/>
        <v>8</v>
      </c>
      <c r="E150" s="7" t="b">
        <f t="shared" si="26"/>
        <v>0</v>
      </c>
      <c r="F150" s="18">
        <f t="shared" ca="1" si="30"/>
        <v>0</v>
      </c>
      <c r="G150" s="89" t="b">
        <f t="shared" si="31"/>
        <v>0</v>
      </c>
      <c r="H150" s="89">
        <f t="shared" si="32"/>
        <v>35</v>
      </c>
    </row>
    <row r="151" spans="1:8" x14ac:dyDescent="0.3">
      <c r="A151" s="7" t="b">
        <f t="shared" si="27"/>
        <v>0</v>
      </c>
      <c r="B151" s="18">
        <f t="shared" ca="1" si="28"/>
        <v>65</v>
      </c>
      <c r="C151" s="7" t="b">
        <f t="shared" si="33"/>
        <v>0</v>
      </c>
      <c r="D151" s="18">
        <f t="shared" ca="1" si="29"/>
        <v>8</v>
      </c>
      <c r="E151" s="7" t="b">
        <f t="shared" si="26"/>
        <v>0</v>
      </c>
      <c r="F151" s="18">
        <f t="shared" ca="1" si="30"/>
        <v>0</v>
      </c>
      <c r="G151" s="89" t="b">
        <f t="shared" si="31"/>
        <v>0</v>
      </c>
      <c r="H151" s="89">
        <f t="shared" si="32"/>
        <v>35</v>
      </c>
    </row>
    <row r="152" spans="1:8" x14ac:dyDescent="0.3">
      <c r="A152" s="7" t="b">
        <f t="shared" si="27"/>
        <v>0</v>
      </c>
      <c r="B152" s="18">
        <f t="shared" ca="1" si="28"/>
        <v>65</v>
      </c>
      <c r="C152" s="7" t="b">
        <f t="shared" si="33"/>
        <v>0</v>
      </c>
      <c r="D152" s="18">
        <f t="shared" ca="1" si="29"/>
        <v>8</v>
      </c>
      <c r="E152" s="7" t="b">
        <f t="shared" si="26"/>
        <v>0</v>
      </c>
      <c r="F152" s="18">
        <f t="shared" ca="1" si="30"/>
        <v>0</v>
      </c>
      <c r="G152" s="89" t="b">
        <f t="shared" si="31"/>
        <v>0</v>
      </c>
      <c r="H152" s="89">
        <f t="shared" si="32"/>
        <v>35</v>
      </c>
    </row>
    <row r="153" spans="1:8" x14ac:dyDescent="0.3">
      <c r="A153" s="7" t="b">
        <f t="shared" si="27"/>
        <v>0</v>
      </c>
      <c r="B153" s="18">
        <f t="shared" ca="1" si="28"/>
        <v>65</v>
      </c>
      <c r="C153" s="7" t="b">
        <f t="shared" si="33"/>
        <v>0</v>
      </c>
      <c r="D153" s="18">
        <f t="shared" ca="1" si="29"/>
        <v>8</v>
      </c>
      <c r="E153" s="7" t="b">
        <f t="shared" si="26"/>
        <v>0</v>
      </c>
      <c r="F153" s="18">
        <f t="shared" ca="1" si="30"/>
        <v>0</v>
      </c>
      <c r="G153" s="89" t="b">
        <f t="shared" si="31"/>
        <v>0</v>
      </c>
      <c r="H153" s="89">
        <f t="shared" si="32"/>
        <v>35</v>
      </c>
    </row>
    <row r="154" spans="1:8" x14ac:dyDescent="0.3">
      <c r="A154" s="7" t="b">
        <f t="shared" si="27"/>
        <v>0</v>
      </c>
      <c r="B154" s="18">
        <f t="shared" ca="1" si="28"/>
        <v>65</v>
      </c>
      <c r="C154" s="7" t="b">
        <f t="shared" si="33"/>
        <v>0</v>
      </c>
      <c r="D154" s="18">
        <f t="shared" ca="1" si="29"/>
        <v>8</v>
      </c>
      <c r="E154" s="7" t="b">
        <f t="shared" si="26"/>
        <v>0</v>
      </c>
      <c r="F154" s="18">
        <f t="shared" ca="1" si="30"/>
        <v>0</v>
      </c>
      <c r="G154" s="89" t="b">
        <f t="shared" si="31"/>
        <v>0</v>
      </c>
      <c r="H154" s="89">
        <f t="shared" si="32"/>
        <v>35</v>
      </c>
    </row>
    <row r="155" spans="1:8" x14ac:dyDescent="0.3">
      <c r="A155" s="7" t="b">
        <f t="shared" si="27"/>
        <v>0</v>
      </c>
      <c r="B155" s="18">
        <f t="shared" ca="1" si="28"/>
        <v>65</v>
      </c>
      <c r="C155" s="7" t="b">
        <f t="shared" si="33"/>
        <v>0</v>
      </c>
      <c r="D155" s="18">
        <f t="shared" ca="1" si="29"/>
        <v>8</v>
      </c>
      <c r="E155" s="7" t="b">
        <f t="shared" si="26"/>
        <v>0</v>
      </c>
      <c r="F155" s="18">
        <f t="shared" ca="1" si="30"/>
        <v>0</v>
      </c>
      <c r="G155" s="89" t="b">
        <f t="shared" si="31"/>
        <v>0</v>
      </c>
      <c r="H155" s="89">
        <f t="shared" si="32"/>
        <v>35</v>
      </c>
    </row>
    <row r="156" spans="1:8" x14ac:dyDescent="0.3">
      <c r="A156" s="7" t="b">
        <f t="shared" si="27"/>
        <v>0</v>
      </c>
      <c r="B156" s="18">
        <f t="shared" ca="1" si="28"/>
        <v>65</v>
      </c>
      <c r="C156" s="7" t="b">
        <f t="shared" si="33"/>
        <v>0</v>
      </c>
      <c r="D156" s="18">
        <f t="shared" ca="1" si="29"/>
        <v>8</v>
      </c>
      <c r="E156" s="7" t="b">
        <f t="shared" si="26"/>
        <v>0</v>
      </c>
      <c r="F156" s="18">
        <f t="shared" ca="1" si="30"/>
        <v>0</v>
      </c>
      <c r="G156" s="89" t="b">
        <f t="shared" si="31"/>
        <v>0</v>
      </c>
      <c r="H156" s="89">
        <f t="shared" si="32"/>
        <v>35</v>
      </c>
    </row>
    <row r="157" spans="1:8" x14ac:dyDescent="0.3">
      <c r="A157" s="7" t="b">
        <f t="shared" si="27"/>
        <v>0</v>
      </c>
      <c r="B157" s="18">
        <f t="shared" ca="1" si="28"/>
        <v>65</v>
      </c>
      <c r="C157" s="7" t="b">
        <f t="shared" si="33"/>
        <v>0</v>
      </c>
      <c r="D157" s="18">
        <f t="shared" ca="1" si="29"/>
        <v>8</v>
      </c>
      <c r="E157" s="7" t="b">
        <f t="shared" si="26"/>
        <v>0</v>
      </c>
      <c r="F157" s="18">
        <f t="shared" ca="1" si="30"/>
        <v>0</v>
      </c>
      <c r="G157" s="89" t="b">
        <f t="shared" si="31"/>
        <v>0</v>
      </c>
      <c r="H157" s="89">
        <f t="shared" si="32"/>
        <v>35</v>
      </c>
    </row>
    <row r="158" spans="1:8" x14ac:dyDescent="0.3">
      <c r="A158" s="7" t="b">
        <f t="shared" si="27"/>
        <v>0</v>
      </c>
      <c r="B158" s="18">
        <f t="shared" ca="1" si="28"/>
        <v>65</v>
      </c>
      <c r="C158" s="7" t="b">
        <f t="shared" si="33"/>
        <v>0</v>
      </c>
      <c r="D158" s="18">
        <f t="shared" ca="1" si="29"/>
        <v>8</v>
      </c>
      <c r="E158" s="7" t="b">
        <f t="shared" si="26"/>
        <v>0</v>
      </c>
      <c r="F158" s="18">
        <f t="shared" ca="1" si="30"/>
        <v>0</v>
      </c>
      <c r="G158" s="89" t="b">
        <f t="shared" si="31"/>
        <v>0</v>
      </c>
      <c r="H158" s="89">
        <f t="shared" si="32"/>
        <v>35</v>
      </c>
    </row>
    <row r="159" spans="1:8" x14ac:dyDescent="0.3">
      <c r="A159" s="7" t="b">
        <f t="shared" si="27"/>
        <v>0</v>
      </c>
      <c r="B159" s="18">
        <f t="shared" ca="1" si="28"/>
        <v>65</v>
      </c>
      <c r="C159" s="7" t="b">
        <f t="shared" si="33"/>
        <v>0</v>
      </c>
      <c r="D159" s="18">
        <f t="shared" ca="1" si="29"/>
        <v>8</v>
      </c>
      <c r="E159" s="7" t="b">
        <f t="shared" si="26"/>
        <v>0</v>
      </c>
      <c r="F159" s="18">
        <f t="shared" ca="1" si="30"/>
        <v>0</v>
      </c>
      <c r="G159" s="89" t="b">
        <f t="shared" si="31"/>
        <v>0</v>
      </c>
      <c r="H159" s="89">
        <f t="shared" si="32"/>
        <v>35</v>
      </c>
    </row>
    <row r="160" spans="1:8" x14ac:dyDescent="0.3">
      <c r="A160" s="7" t="b">
        <f t="shared" si="27"/>
        <v>0</v>
      </c>
      <c r="B160" s="18">
        <f t="shared" ca="1" si="28"/>
        <v>65</v>
      </c>
      <c r="C160" s="7" t="b">
        <f t="shared" si="33"/>
        <v>0</v>
      </c>
      <c r="D160" s="18">
        <f t="shared" ca="1" si="29"/>
        <v>8</v>
      </c>
      <c r="E160" s="7" t="b">
        <f t="shared" si="26"/>
        <v>0</v>
      </c>
      <c r="F160" s="18">
        <f t="shared" ca="1" si="30"/>
        <v>0</v>
      </c>
      <c r="G160" s="89" t="b">
        <f t="shared" si="31"/>
        <v>0</v>
      </c>
      <c r="H160" s="89">
        <f t="shared" si="32"/>
        <v>35</v>
      </c>
    </row>
    <row r="161" spans="1:8" x14ac:dyDescent="0.3">
      <c r="A161" s="7" t="b">
        <f t="shared" si="27"/>
        <v>0</v>
      </c>
      <c r="B161" s="18">
        <f t="shared" ca="1" si="28"/>
        <v>65</v>
      </c>
      <c r="C161" s="7" t="b">
        <f t="shared" si="33"/>
        <v>0</v>
      </c>
      <c r="D161" s="18">
        <f t="shared" ca="1" si="29"/>
        <v>8</v>
      </c>
      <c r="E161" s="7" t="b">
        <f t="shared" si="26"/>
        <v>0</v>
      </c>
      <c r="F161" s="18">
        <f t="shared" ca="1" si="30"/>
        <v>0</v>
      </c>
      <c r="G161" s="89" t="b">
        <f t="shared" si="31"/>
        <v>0</v>
      </c>
      <c r="H161" s="89">
        <f t="shared" si="32"/>
        <v>35</v>
      </c>
    </row>
    <row r="162" spans="1:8" x14ac:dyDescent="0.3">
      <c r="A162" s="7" t="b">
        <f t="shared" si="27"/>
        <v>0</v>
      </c>
      <c r="B162" s="18">
        <f t="shared" ca="1" si="28"/>
        <v>65</v>
      </c>
      <c r="C162" s="7" t="b">
        <f t="shared" si="33"/>
        <v>0</v>
      </c>
      <c r="D162" s="18">
        <f t="shared" ca="1" si="29"/>
        <v>8</v>
      </c>
      <c r="E162" s="7" t="b">
        <f t="shared" si="26"/>
        <v>0</v>
      </c>
      <c r="F162" s="18">
        <f t="shared" ca="1" si="30"/>
        <v>0</v>
      </c>
      <c r="G162" s="89" t="b">
        <f t="shared" si="31"/>
        <v>0</v>
      </c>
      <c r="H162" s="89">
        <f t="shared" si="32"/>
        <v>35</v>
      </c>
    </row>
    <row r="163" spans="1:8" x14ac:dyDescent="0.3">
      <c r="A163" s="7" t="b">
        <f t="shared" si="27"/>
        <v>0</v>
      </c>
      <c r="B163" s="18">
        <f t="shared" ca="1" si="28"/>
        <v>65</v>
      </c>
      <c r="C163" s="7" t="b">
        <f t="shared" si="33"/>
        <v>0</v>
      </c>
      <c r="D163" s="18">
        <f t="shared" ca="1" si="29"/>
        <v>8</v>
      </c>
      <c r="E163" s="7" t="b">
        <f t="shared" si="26"/>
        <v>0</v>
      </c>
      <c r="F163" s="18">
        <f t="shared" ca="1" si="30"/>
        <v>0</v>
      </c>
      <c r="G163" s="89" t="b">
        <f t="shared" si="31"/>
        <v>0</v>
      </c>
      <c r="H163" s="89">
        <f t="shared" si="32"/>
        <v>35</v>
      </c>
    </row>
    <row r="164" spans="1:8" x14ac:dyDescent="0.3">
      <c r="A164" s="7" t="b">
        <f t="shared" si="27"/>
        <v>0</v>
      </c>
      <c r="B164" s="18">
        <f t="shared" ca="1" si="28"/>
        <v>65</v>
      </c>
      <c r="C164" s="7" t="b">
        <f t="shared" si="33"/>
        <v>0</v>
      </c>
      <c r="D164" s="18">
        <f t="shared" ca="1" si="29"/>
        <v>8</v>
      </c>
      <c r="E164" s="7" t="b">
        <f t="shared" si="26"/>
        <v>0</v>
      </c>
      <c r="F164" s="18">
        <f t="shared" ca="1" si="30"/>
        <v>0</v>
      </c>
      <c r="G164" s="89" t="b">
        <f t="shared" si="31"/>
        <v>0</v>
      </c>
      <c r="H164" s="89">
        <f t="shared" si="32"/>
        <v>35</v>
      </c>
    </row>
    <row r="165" spans="1:8" x14ac:dyDescent="0.3">
      <c r="A165" s="7" t="b">
        <f t="shared" si="27"/>
        <v>0</v>
      </c>
      <c r="B165" s="18">
        <f t="shared" ca="1" si="28"/>
        <v>65</v>
      </c>
      <c r="C165" s="7" t="b">
        <f t="shared" si="33"/>
        <v>0</v>
      </c>
      <c r="D165" s="18">
        <f t="shared" ca="1" si="29"/>
        <v>8</v>
      </c>
      <c r="E165" s="7" t="b">
        <f t="shared" si="26"/>
        <v>0</v>
      </c>
      <c r="F165" s="18">
        <f t="shared" ca="1" si="30"/>
        <v>0</v>
      </c>
      <c r="G165" s="89" t="b">
        <f t="shared" si="31"/>
        <v>0</v>
      </c>
      <c r="H165" s="89">
        <f t="shared" si="32"/>
        <v>35</v>
      </c>
    </row>
    <row r="166" spans="1:8" x14ac:dyDescent="0.3">
      <c r="A166" s="7" t="b">
        <f t="shared" si="27"/>
        <v>0</v>
      </c>
      <c r="B166" s="18">
        <f t="shared" ca="1" si="28"/>
        <v>65</v>
      </c>
      <c r="C166" s="7" t="b">
        <f t="shared" si="33"/>
        <v>0</v>
      </c>
      <c r="D166" s="18">
        <f t="shared" ca="1" si="29"/>
        <v>8</v>
      </c>
      <c r="E166" s="7" t="b">
        <f t="shared" si="26"/>
        <v>0</v>
      </c>
      <c r="F166" s="18">
        <f t="shared" ca="1" si="30"/>
        <v>0</v>
      </c>
      <c r="G166" s="89" t="b">
        <f t="shared" si="31"/>
        <v>0</v>
      </c>
      <c r="H166" s="89">
        <f t="shared" si="32"/>
        <v>35</v>
      </c>
    </row>
    <row r="167" spans="1:8" x14ac:dyDescent="0.3">
      <c r="A167" s="7" t="b">
        <f t="shared" si="27"/>
        <v>0</v>
      </c>
      <c r="B167" s="18">
        <f t="shared" ca="1" si="28"/>
        <v>65</v>
      </c>
      <c r="C167" s="7" t="b">
        <f t="shared" si="33"/>
        <v>0</v>
      </c>
      <c r="D167" s="18">
        <f t="shared" ca="1" si="29"/>
        <v>8</v>
      </c>
      <c r="E167" s="7" t="b">
        <f t="shared" si="26"/>
        <v>0</v>
      </c>
      <c r="F167" s="18">
        <f t="shared" ca="1" si="30"/>
        <v>0</v>
      </c>
      <c r="G167" s="89" t="b">
        <f t="shared" si="31"/>
        <v>0</v>
      </c>
      <c r="H167" s="89">
        <f t="shared" si="32"/>
        <v>35</v>
      </c>
    </row>
    <row r="168" spans="1:8" x14ac:dyDescent="0.3">
      <c r="A168" s="7" t="b">
        <f t="shared" si="27"/>
        <v>0</v>
      </c>
      <c r="B168" s="18">
        <f t="shared" ca="1" si="28"/>
        <v>65</v>
      </c>
      <c r="C168" s="7" t="b">
        <f t="shared" si="33"/>
        <v>0</v>
      </c>
      <c r="D168" s="18">
        <f t="shared" ca="1" si="29"/>
        <v>8</v>
      </c>
      <c r="E168" s="7" t="b">
        <f t="shared" si="26"/>
        <v>0</v>
      </c>
      <c r="F168" s="18">
        <f t="shared" ca="1" si="30"/>
        <v>0</v>
      </c>
      <c r="G168" s="89" t="b">
        <f t="shared" si="31"/>
        <v>0</v>
      </c>
      <c r="H168" s="89">
        <f t="shared" si="32"/>
        <v>35</v>
      </c>
    </row>
    <row r="169" spans="1:8" x14ac:dyDescent="0.3">
      <c r="A169" s="7" t="b">
        <f t="shared" si="27"/>
        <v>0</v>
      </c>
      <c r="B169" s="18">
        <f t="shared" ca="1" si="28"/>
        <v>65</v>
      </c>
      <c r="C169" s="7" t="b">
        <f t="shared" si="33"/>
        <v>0</v>
      </c>
      <c r="D169" s="18">
        <f t="shared" ca="1" si="29"/>
        <v>8</v>
      </c>
      <c r="E169" s="7" t="b">
        <f t="shared" si="26"/>
        <v>0</v>
      </c>
      <c r="F169" s="18">
        <f t="shared" ca="1" si="30"/>
        <v>0</v>
      </c>
      <c r="G169" s="89" t="b">
        <f t="shared" si="31"/>
        <v>0</v>
      </c>
      <c r="H169" s="89">
        <f t="shared" si="32"/>
        <v>35</v>
      </c>
    </row>
    <row r="170" spans="1:8" x14ac:dyDescent="0.3">
      <c r="A170" s="7" t="b">
        <f t="shared" si="27"/>
        <v>0</v>
      </c>
      <c r="B170" s="18">
        <f t="shared" ca="1" si="28"/>
        <v>65</v>
      </c>
      <c r="C170" s="7" t="b">
        <f t="shared" si="33"/>
        <v>0</v>
      </c>
      <c r="D170" s="18">
        <f t="shared" ca="1" si="29"/>
        <v>8</v>
      </c>
      <c r="E170" s="7" t="b">
        <f t="shared" ref="E170:E226" si="34">IF(VAR_form_ophogen_toewijzingsmethodiek="a-specifiek",
AND($M170&lt;&gt;"",$N170=var_geselecteerd_aspecifiek_product_categorie),
IF(VAR_form_ophogen_toewijzingsmethodiek="specifiek",
AND($M170&lt;&gt;"",ISNUMBER($N170))))</f>
        <v>0</v>
      </c>
      <c r="F170" s="18">
        <f t="shared" ca="1" si="30"/>
        <v>0</v>
      </c>
      <c r="G170" s="89" t="b">
        <f t="shared" si="31"/>
        <v>0</v>
      </c>
      <c r="H170" s="89">
        <f t="shared" si="32"/>
        <v>35</v>
      </c>
    </row>
    <row r="171" spans="1:8" x14ac:dyDescent="0.3">
      <c r="A171" s="7" t="b">
        <f t="shared" si="27"/>
        <v>0</v>
      </c>
      <c r="B171" s="18">
        <f t="shared" ca="1" si="28"/>
        <v>65</v>
      </c>
      <c r="C171" s="7" t="b">
        <f t="shared" si="33"/>
        <v>0</v>
      </c>
      <c r="D171" s="18">
        <f t="shared" ca="1" si="29"/>
        <v>8</v>
      </c>
      <c r="E171" s="7" t="b">
        <f t="shared" si="34"/>
        <v>0</v>
      </c>
      <c r="F171" s="18">
        <f t="shared" ca="1" si="30"/>
        <v>0</v>
      </c>
      <c r="G171" s="89" t="b">
        <f t="shared" si="31"/>
        <v>0</v>
      </c>
      <c r="H171" s="89">
        <f t="shared" si="32"/>
        <v>35</v>
      </c>
    </row>
    <row r="172" spans="1:8" x14ac:dyDescent="0.3">
      <c r="A172" s="7" t="b">
        <f t="shared" si="27"/>
        <v>0</v>
      </c>
      <c r="B172" s="18">
        <f t="shared" ca="1" si="28"/>
        <v>65</v>
      </c>
      <c r="C172" s="7" t="b">
        <f t="shared" si="33"/>
        <v>0</v>
      </c>
      <c r="D172" s="18">
        <f t="shared" ca="1" si="29"/>
        <v>8</v>
      </c>
      <c r="E172" s="7" t="b">
        <f t="shared" si="34"/>
        <v>0</v>
      </c>
      <c r="F172" s="18">
        <f t="shared" ca="1" si="30"/>
        <v>0</v>
      </c>
      <c r="G172" s="89" t="b">
        <f t="shared" si="31"/>
        <v>0</v>
      </c>
      <c r="H172" s="89">
        <f t="shared" si="32"/>
        <v>35</v>
      </c>
    </row>
    <row r="173" spans="1:8" x14ac:dyDescent="0.3">
      <c r="A173" s="7" t="b">
        <f t="shared" si="27"/>
        <v>0</v>
      </c>
      <c r="B173" s="18">
        <f t="shared" ca="1" si="28"/>
        <v>65</v>
      </c>
      <c r="C173" s="7" t="b">
        <f t="shared" si="33"/>
        <v>0</v>
      </c>
      <c r="D173" s="18">
        <f t="shared" ca="1" si="29"/>
        <v>8</v>
      </c>
      <c r="E173" s="7" t="b">
        <f t="shared" si="34"/>
        <v>0</v>
      </c>
      <c r="F173" s="18">
        <f t="shared" ca="1" si="30"/>
        <v>0</v>
      </c>
      <c r="G173" s="89" t="b">
        <f t="shared" si="31"/>
        <v>0</v>
      </c>
      <c r="H173" s="89">
        <f t="shared" si="32"/>
        <v>35</v>
      </c>
    </row>
    <row r="174" spans="1:8" x14ac:dyDescent="0.3">
      <c r="A174" s="7" t="b">
        <f t="shared" si="27"/>
        <v>0</v>
      </c>
      <c r="B174" s="18">
        <f t="shared" ca="1" si="28"/>
        <v>65</v>
      </c>
      <c r="C174" s="7" t="b">
        <f t="shared" si="33"/>
        <v>0</v>
      </c>
      <c r="D174" s="18">
        <f t="shared" ca="1" si="29"/>
        <v>8</v>
      </c>
      <c r="E174" s="7" t="b">
        <f t="shared" si="34"/>
        <v>0</v>
      </c>
      <c r="F174" s="18">
        <f t="shared" ca="1" si="30"/>
        <v>0</v>
      </c>
      <c r="G174" s="89" t="b">
        <f t="shared" si="31"/>
        <v>0</v>
      </c>
      <c r="H174" s="89">
        <f t="shared" si="32"/>
        <v>35</v>
      </c>
    </row>
    <row r="175" spans="1:8" x14ac:dyDescent="0.3">
      <c r="A175" s="7" t="b">
        <f t="shared" si="27"/>
        <v>0</v>
      </c>
      <c r="B175" s="18">
        <f t="shared" ca="1" si="28"/>
        <v>65</v>
      </c>
      <c r="C175" s="7" t="b">
        <f t="shared" si="33"/>
        <v>0</v>
      </c>
      <c r="D175" s="18">
        <f t="shared" ca="1" si="29"/>
        <v>8</v>
      </c>
      <c r="E175" s="7" t="b">
        <f t="shared" si="34"/>
        <v>0</v>
      </c>
      <c r="F175" s="18">
        <f t="shared" ca="1" si="30"/>
        <v>0</v>
      </c>
      <c r="G175" s="89" t="b">
        <f t="shared" si="31"/>
        <v>0</v>
      </c>
      <c r="H175" s="89">
        <f t="shared" si="32"/>
        <v>35</v>
      </c>
    </row>
    <row r="176" spans="1:8" x14ac:dyDescent="0.3">
      <c r="A176" s="7" t="b">
        <f t="shared" si="27"/>
        <v>0</v>
      </c>
      <c r="B176" s="18">
        <f t="shared" ca="1" si="28"/>
        <v>65</v>
      </c>
      <c r="C176" s="7" t="b">
        <f t="shared" si="33"/>
        <v>0</v>
      </c>
      <c r="D176" s="18">
        <f t="shared" ca="1" si="29"/>
        <v>8</v>
      </c>
      <c r="E176" s="7" t="b">
        <f t="shared" si="34"/>
        <v>0</v>
      </c>
      <c r="F176" s="18">
        <f t="shared" ca="1" si="30"/>
        <v>0</v>
      </c>
      <c r="G176" s="89" t="b">
        <f t="shared" si="31"/>
        <v>0</v>
      </c>
      <c r="H176" s="89">
        <f t="shared" si="32"/>
        <v>35</v>
      </c>
    </row>
    <row r="177" spans="1:8" x14ac:dyDescent="0.3">
      <c r="A177" s="7" t="b">
        <f t="shared" si="27"/>
        <v>0</v>
      </c>
      <c r="B177" s="18">
        <f t="shared" ca="1" si="28"/>
        <v>65</v>
      </c>
      <c r="C177" s="7" t="b">
        <f t="shared" si="33"/>
        <v>0</v>
      </c>
      <c r="D177" s="18">
        <f t="shared" ca="1" si="29"/>
        <v>8</v>
      </c>
      <c r="E177" s="7" t="b">
        <f t="shared" si="34"/>
        <v>0</v>
      </c>
      <c r="F177" s="18">
        <f t="shared" ca="1" si="30"/>
        <v>0</v>
      </c>
      <c r="G177" s="89" t="b">
        <f t="shared" si="31"/>
        <v>0</v>
      </c>
      <c r="H177" s="89">
        <f t="shared" si="32"/>
        <v>35</v>
      </c>
    </row>
    <row r="178" spans="1:8" x14ac:dyDescent="0.3">
      <c r="A178" s="7" t="b">
        <f t="shared" si="27"/>
        <v>0</v>
      </c>
      <c r="B178" s="18">
        <f t="shared" ca="1" si="28"/>
        <v>65</v>
      </c>
      <c r="C178" s="7" t="b">
        <f t="shared" si="33"/>
        <v>0</v>
      </c>
      <c r="D178" s="18">
        <f t="shared" ca="1" si="29"/>
        <v>8</v>
      </c>
      <c r="E178" s="7" t="b">
        <f t="shared" si="34"/>
        <v>0</v>
      </c>
      <c r="F178" s="18">
        <f t="shared" ca="1" si="30"/>
        <v>0</v>
      </c>
      <c r="G178" s="89" t="b">
        <f t="shared" si="31"/>
        <v>0</v>
      </c>
      <c r="H178" s="89">
        <f t="shared" si="32"/>
        <v>35</v>
      </c>
    </row>
    <row r="179" spans="1:8" x14ac:dyDescent="0.3">
      <c r="A179" s="7" t="b">
        <f t="shared" si="27"/>
        <v>0</v>
      </c>
      <c r="B179" s="18">
        <f t="shared" ca="1" si="28"/>
        <v>65</v>
      </c>
      <c r="C179" s="7" t="b">
        <f t="shared" si="33"/>
        <v>0</v>
      </c>
      <c r="D179" s="18">
        <f t="shared" ca="1" si="29"/>
        <v>8</v>
      </c>
      <c r="E179" s="7" t="b">
        <f t="shared" si="34"/>
        <v>0</v>
      </c>
      <c r="F179" s="18">
        <f t="shared" ca="1" si="30"/>
        <v>0</v>
      </c>
      <c r="G179" s="89" t="b">
        <f t="shared" si="31"/>
        <v>0</v>
      </c>
      <c r="H179" s="89">
        <f t="shared" si="32"/>
        <v>35</v>
      </c>
    </row>
    <row r="180" spans="1:8" x14ac:dyDescent="0.3">
      <c r="A180" s="7" t="b">
        <f t="shared" si="27"/>
        <v>0</v>
      </c>
      <c r="B180" s="18">
        <f t="shared" ca="1" si="28"/>
        <v>65</v>
      </c>
      <c r="C180" s="7" t="b">
        <f t="shared" si="33"/>
        <v>0</v>
      </c>
      <c r="D180" s="18">
        <f t="shared" ca="1" si="29"/>
        <v>8</v>
      </c>
      <c r="E180" s="7" t="b">
        <f t="shared" si="34"/>
        <v>0</v>
      </c>
      <c r="F180" s="18">
        <f t="shared" ca="1" si="30"/>
        <v>0</v>
      </c>
      <c r="G180" s="89" t="b">
        <f t="shared" si="31"/>
        <v>0</v>
      </c>
      <c r="H180" s="89">
        <f t="shared" si="32"/>
        <v>35</v>
      </c>
    </row>
    <row r="181" spans="1:8" x14ac:dyDescent="0.3">
      <c r="A181" s="7" t="b">
        <f t="shared" si="27"/>
        <v>0</v>
      </c>
      <c r="B181" s="18">
        <f t="shared" ca="1" si="28"/>
        <v>65</v>
      </c>
      <c r="C181" s="7" t="b">
        <f t="shared" si="33"/>
        <v>0</v>
      </c>
      <c r="D181" s="18">
        <f t="shared" ca="1" si="29"/>
        <v>8</v>
      </c>
      <c r="E181" s="7" t="b">
        <f t="shared" si="34"/>
        <v>0</v>
      </c>
      <c r="F181" s="18">
        <f t="shared" ca="1" si="30"/>
        <v>0</v>
      </c>
      <c r="G181" s="89" t="b">
        <f t="shared" si="31"/>
        <v>0</v>
      </c>
      <c r="H181" s="89">
        <f t="shared" si="32"/>
        <v>35</v>
      </c>
    </row>
    <row r="182" spans="1:8" x14ac:dyDescent="0.3">
      <c r="A182" s="7" t="b">
        <f t="shared" si="27"/>
        <v>0</v>
      </c>
      <c r="B182" s="18">
        <f t="shared" ca="1" si="28"/>
        <v>65</v>
      </c>
      <c r="C182" s="7" t="b">
        <f t="shared" si="33"/>
        <v>0</v>
      </c>
      <c r="D182" s="18">
        <f t="shared" ca="1" si="29"/>
        <v>8</v>
      </c>
      <c r="E182" s="7" t="b">
        <f t="shared" si="34"/>
        <v>0</v>
      </c>
      <c r="F182" s="18">
        <f t="shared" ca="1" si="30"/>
        <v>0</v>
      </c>
      <c r="G182" s="89" t="b">
        <f t="shared" si="31"/>
        <v>0</v>
      </c>
      <c r="H182" s="89">
        <f t="shared" si="32"/>
        <v>35</v>
      </c>
    </row>
    <row r="183" spans="1:8" x14ac:dyDescent="0.3">
      <c r="A183" s="7" t="b">
        <f t="shared" si="27"/>
        <v>0</v>
      </c>
      <c r="B183" s="18">
        <f t="shared" ca="1" si="28"/>
        <v>65</v>
      </c>
      <c r="C183" s="7" t="b">
        <f t="shared" si="33"/>
        <v>0</v>
      </c>
      <c r="D183" s="18">
        <f t="shared" ca="1" si="29"/>
        <v>8</v>
      </c>
      <c r="E183" s="7" t="b">
        <f t="shared" si="34"/>
        <v>0</v>
      </c>
      <c r="F183" s="18">
        <f t="shared" ca="1" si="30"/>
        <v>0</v>
      </c>
      <c r="G183" s="89" t="b">
        <f t="shared" si="31"/>
        <v>0</v>
      </c>
      <c r="H183" s="89">
        <f t="shared" si="32"/>
        <v>35</v>
      </c>
    </row>
    <row r="184" spans="1:8" x14ac:dyDescent="0.3">
      <c r="A184" s="7" t="b">
        <f t="shared" si="27"/>
        <v>0</v>
      </c>
      <c r="B184" s="18">
        <f t="shared" ca="1" si="28"/>
        <v>65</v>
      </c>
      <c r="C184" s="7" t="b">
        <f t="shared" si="33"/>
        <v>0</v>
      </c>
      <c r="D184" s="18">
        <f t="shared" ca="1" si="29"/>
        <v>8</v>
      </c>
      <c r="E184" s="7" t="b">
        <f t="shared" si="34"/>
        <v>0</v>
      </c>
      <c r="F184" s="18">
        <f t="shared" ca="1" si="30"/>
        <v>0</v>
      </c>
      <c r="G184" s="89" t="b">
        <f t="shared" si="31"/>
        <v>0</v>
      </c>
      <c r="H184" s="89">
        <f t="shared" si="32"/>
        <v>35</v>
      </c>
    </row>
    <row r="185" spans="1:8" x14ac:dyDescent="0.3">
      <c r="A185" s="7" t="b">
        <f t="shared" si="27"/>
        <v>0</v>
      </c>
      <c r="B185" s="18">
        <f t="shared" ca="1" si="28"/>
        <v>65</v>
      </c>
      <c r="C185" s="7" t="b">
        <f t="shared" si="33"/>
        <v>0</v>
      </c>
      <c r="D185" s="18">
        <f t="shared" ca="1" si="29"/>
        <v>8</v>
      </c>
      <c r="E185" s="7" t="b">
        <f t="shared" si="34"/>
        <v>0</v>
      </c>
      <c r="F185" s="18">
        <f t="shared" ca="1" si="30"/>
        <v>0</v>
      </c>
      <c r="G185" s="89" t="b">
        <f t="shared" si="31"/>
        <v>0</v>
      </c>
      <c r="H185" s="89">
        <f t="shared" si="32"/>
        <v>35</v>
      </c>
    </row>
    <row r="186" spans="1:8" x14ac:dyDescent="0.3">
      <c r="A186" s="7" t="b">
        <f t="shared" si="27"/>
        <v>0</v>
      </c>
      <c r="B186" s="18">
        <f t="shared" ca="1" si="28"/>
        <v>65</v>
      </c>
      <c r="C186" s="7" t="b">
        <f t="shared" si="33"/>
        <v>0</v>
      </c>
      <c r="D186" s="18">
        <f t="shared" ca="1" si="29"/>
        <v>8</v>
      </c>
      <c r="E186" s="7" t="b">
        <f t="shared" si="34"/>
        <v>0</v>
      </c>
      <c r="F186" s="18">
        <f t="shared" ca="1" si="30"/>
        <v>0</v>
      </c>
      <c r="G186" s="89" t="b">
        <f t="shared" si="31"/>
        <v>0</v>
      </c>
      <c r="H186" s="89">
        <f t="shared" si="32"/>
        <v>35</v>
      </c>
    </row>
    <row r="187" spans="1:8" x14ac:dyDescent="0.3">
      <c r="A187" s="7" t="b">
        <f t="shared" si="27"/>
        <v>0</v>
      </c>
      <c r="B187" s="18">
        <f t="shared" ca="1" si="28"/>
        <v>65</v>
      </c>
      <c r="C187" s="7" t="b">
        <f t="shared" si="33"/>
        <v>0</v>
      </c>
      <c r="D187" s="18">
        <f t="shared" ca="1" si="29"/>
        <v>8</v>
      </c>
      <c r="E187" s="7" t="b">
        <f t="shared" si="34"/>
        <v>0</v>
      </c>
      <c r="F187" s="18">
        <f t="shared" ca="1" si="30"/>
        <v>0</v>
      </c>
      <c r="G187" s="89" t="b">
        <f t="shared" si="31"/>
        <v>0</v>
      </c>
      <c r="H187" s="89">
        <f t="shared" si="32"/>
        <v>35</v>
      </c>
    </row>
    <row r="188" spans="1:8" x14ac:dyDescent="0.3">
      <c r="A188" s="7" t="b">
        <f t="shared" si="27"/>
        <v>0</v>
      </c>
      <c r="B188" s="18">
        <f t="shared" ca="1" si="28"/>
        <v>65</v>
      </c>
      <c r="C188" s="7" t="b">
        <f t="shared" si="33"/>
        <v>0</v>
      </c>
      <c r="D188" s="18">
        <f t="shared" ca="1" si="29"/>
        <v>8</v>
      </c>
      <c r="E188" s="7" t="b">
        <f t="shared" si="34"/>
        <v>0</v>
      </c>
      <c r="F188" s="18">
        <f t="shared" ca="1" si="30"/>
        <v>0</v>
      </c>
      <c r="G188" s="89" t="b">
        <f t="shared" si="31"/>
        <v>0</v>
      </c>
      <c r="H188" s="89">
        <f t="shared" si="32"/>
        <v>35</v>
      </c>
    </row>
    <row r="189" spans="1:8" x14ac:dyDescent="0.3">
      <c r="A189" s="7" t="b">
        <f t="shared" ref="A189:A226" si="35">AND(J189&lt;&gt;"",$M189&lt;&gt;"",ISNUMBER($N189))</f>
        <v>0</v>
      </c>
      <c r="B189" s="18">
        <f t="shared" ref="B189:B226" ca="1" si="36">SUM(OFFSET(B189,-1,0,1,1),--A189)</f>
        <v>65</v>
      </c>
      <c r="C189" s="7" t="b">
        <f t="shared" si="33"/>
        <v>0</v>
      </c>
      <c r="D189" s="18">
        <f t="shared" ref="D189:D226" ca="1" si="37">SUM(OFFSET(D189,-1,0,1,1),--C189)</f>
        <v>8</v>
      </c>
      <c r="E189" s="7" t="b">
        <f t="shared" si="34"/>
        <v>0</v>
      </c>
      <c r="F189" s="18">
        <f t="shared" ref="F189:F226" ca="1" si="38">SUM(OFFSET(F189,-1,0,1,1),--E189)</f>
        <v>0</v>
      </c>
      <c r="G189" s="89" t="b">
        <f t="shared" ref="G189:G226" si="39">AND(M189&lt;&gt;"",Q189&lt;&gt;"a-specifiek",K189&lt;&gt;"product")</f>
        <v>0</v>
      </c>
      <c r="H189" s="89">
        <f t="shared" ref="H189:H226" si="40">SUM(H188,--G189)</f>
        <v>35</v>
      </c>
    </row>
    <row r="190" spans="1:8" x14ac:dyDescent="0.3">
      <c r="A190" s="7" t="b">
        <f t="shared" si="35"/>
        <v>0</v>
      </c>
      <c r="B190" s="18">
        <f t="shared" ca="1" si="36"/>
        <v>65</v>
      </c>
      <c r="C190" s="7" t="b">
        <f t="shared" si="33"/>
        <v>0</v>
      </c>
      <c r="D190" s="18">
        <f t="shared" ca="1" si="37"/>
        <v>8</v>
      </c>
      <c r="E190" s="7" t="b">
        <f t="shared" si="34"/>
        <v>0</v>
      </c>
      <c r="F190" s="18">
        <f t="shared" ca="1" si="38"/>
        <v>0</v>
      </c>
      <c r="G190" s="89" t="b">
        <f t="shared" si="39"/>
        <v>0</v>
      </c>
      <c r="H190" s="89">
        <f t="shared" si="40"/>
        <v>35</v>
      </c>
    </row>
    <row r="191" spans="1:8" x14ac:dyDescent="0.3">
      <c r="A191" s="7" t="b">
        <f t="shared" si="35"/>
        <v>0</v>
      </c>
      <c r="B191" s="18">
        <f t="shared" ca="1" si="36"/>
        <v>65</v>
      </c>
      <c r="C191" s="7" t="b">
        <f t="shared" si="33"/>
        <v>0</v>
      </c>
      <c r="D191" s="18">
        <f t="shared" ca="1" si="37"/>
        <v>8</v>
      </c>
      <c r="E191" s="7" t="b">
        <f t="shared" si="34"/>
        <v>0</v>
      </c>
      <c r="F191" s="18">
        <f t="shared" ca="1" si="38"/>
        <v>0</v>
      </c>
      <c r="G191" s="89" t="b">
        <f t="shared" si="39"/>
        <v>0</v>
      </c>
      <c r="H191" s="89">
        <f t="shared" si="40"/>
        <v>35</v>
      </c>
    </row>
    <row r="192" spans="1:8" x14ac:dyDescent="0.3">
      <c r="A192" s="7" t="b">
        <f t="shared" si="35"/>
        <v>0</v>
      </c>
      <c r="B192" s="18">
        <f t="shared" ca="1" si="36"/>
        <v>65</v>
      </c>
      <c r="C192" s="7" t="b">
        <f t="shared" si="33"/>
        <v>0</v>
      </c>
      <c r="D192" s="18">
        <f t="shared" ca="1" si="37"/>
        <v>8</v>
      </c>
      <c r="E192" s="7" t="b">
        <f t="shared" si="34"/>
        <v>0</v>
      </c>
      <c r="F192" s="18">
        <f t="shared" ca="1" si="38"/>
        <v>0</v>
      </c>
      <c r="G192" s="89" t="b">
        <f t="shared" si="39"/>
        <v>0</v>
      </c>
      <c r="H192" s="89">
        <f t="shared" si="40"/>
        <v>35</v>
      </c>
    </row>
    <row r="193" spans="1:8" x14ac:dyDescent="0.3">
      <c r="A193" s="7" t="b">
        <f t="shared" si="35"/>
        <v>0</v>
      </c>
      <c r="B193" s="18">
        <f t="shared" ca="1" si="36"/>
        <v>65</v>
      </c>
      <c r="C193" s="7" t="b">
        <f t="shared" si="33"/>
        <v>0</v>
      </c>
      <c r="D193" s="18">
        <f t="shared" ca="1" si="37"/>
        <v>8</v>
      </c>
      <c r="E193" s="7" t="b">
        <f t="shared" si="34"/>
        <v>0</v>
      </c>
      <c r="F193" s="18">
        <f t="shared" ca="1" si="38"/>
        <v>0</v>
      </c>
      <c r="G193" s="89" t="b">
        <f t="shared" si="39"/>
        <v>0</v>
      </c>
      <c r="H193" s="89">
        <f t="shared" si="40"/>
        <v>35</v>
      </c>
    </row>
    <row r="194" spans="1:8" x14ac:dyDescent="0.3">
      <c r="A194" s="7" t="b">
        <f t="shared" si="35"/>
        <v>0</v>
      </c>
      <c r="B194" s="18">
        <f t="shared" ca="1" si="36"/>
        <v>65</v>
      </c>
      <c r="C194" s="7" t="b">
        <f t="shared" si="33"/>
        <v>0</v>
      </c>
      <c r="D194" s="18">
        <f t="shared" ca="1" si="37"/>
        <v>8</v>
      </c>
      <c r="E194" s="7" t="b">
        <f t="shared" si="34"/>
        <v>0</v>
      </c>
      <c r="F194" s="18">
        <f t="shared" ca="1" si="38"/>
        <v>0</v>
      </c>
      <c r="G194" s="89" t="b">
        <f t="shared" si="39"/>
        <v>0</v>
      </c>
      <c r="H194" s="89">
        <f t="shared" si="40"/>
        <v>35</v>
      </c>
    </row>
    <row r="195" spans="1:8" x14ac:dyDescent="0.3">
      <c r="A195" s="7" t="b">
        <f t="shared" si="35"/>
        <v>0</v>
      </c>
      <c r="B195" s="18">
        <f t="shared" ca="1" si="36"/>
        <v>65</v>
      </c>
      <c r="C195" s="7" t="b">
        <f t="shared" si="33"/>
        <v>0</v>
      </c>
      <c r="D195" s="18">
        <f t="shared" ca="1" si="37"/>
        <v>8</v>
      </c>
      <c r="E195" s="7" t="b">
        <f t="shared" si="34"/>
        <v>0</v>
      </c>
      <c r="F195" s="18">
        <f t="shared" ca="1" si="38"/>
        <v>0</v>
      </c>
      <c r="G195" s="89" t="b">
        <f t="shared" si="39"/>
        <v>0</v>
      </c>
      <c r="H195" s="89">
        <f t="shared" si="40"/>
        <v>35</v>
      </c>
    </row>
    <row r="196" spans="1:8" x14ac:dyDescent="0.3">
      <c r="A196" s="7" t="b">
        <f t="shared" si="35"/>
        <v>0</v>
      </c>
      <c r="B196" s="18">
        <f t="shared" ca="1" si="36"/>
        <v>65</v>
      </c>
      <c r="C196" s="7" t="b">
        <f t="shared" si="33"/>
        <v>0</v>
      </c>
      <c r="D196" s="18">
        <f t="shared" ca="1" si="37"/>
        <v>8</v>
      </c>
      <c r="E196" s="7" t="b">
        <f t="shared" si="34"/>
        <v>0</v>
      </c>
      <c r="F196" s="18">
        <f t="shared" ca="1" si="38"/>
        <v>0</v>
      </c>
      <c r="G196" s="89" t="b">
        <f t="shared" si="39"/>
        <v>0</v>
      </c>
      <c r="H196" s="89">
        <f t="shared" si="40"/>
        <v>35</v>
      </c>
    </row>
    <row r="197" spans="1:8" x14ac:dyDescent="0.3">
      <c r="A197" s="7" t="b">
        <f t="shared" si="35"/>
        <v>0</v>
      </c>
      <c r="B197" s="18">
        <f t="shared" ca="1" si="36"/>
        <v>65</v>
      </c>
      <c r="C197" s="7" t="b">
        <f t="shared" si="33"/>
        <v>0</v>
      </c>
      <c r="D197" s="18">
        <f t="shared" ca="1" si="37"/>
        <v>8</v>
      </c>
      <c r="E197" s="7" t="b">
        <f t="shared" si="34"/>
        <v>0</v>
      </c>
      <c r="F197" s="18">
        <f t="shared" ca="1" si="38"/>
        <v>0</v>
      </c>
      <c r="G197" s="89" t="b">
        <f t="shared" si="39"/>
        <v>0</v>
      </c>
      <c r="H197" s="89">
        <f t="shared" si="40"/>
        <v>35</v>
      </c>
    </row>
    <row r="198" spans="1:8" x14ac:dyDescent="0.3">
      <c r="A198" s="7" t="b">
        <f t="shared" si="35"/>
        <v>0</v>
      </c>
      <c r="B198" s="18">
        <f t="shared" ca="1" si="36"/>
        <v>65</v>
      </c>
      <c r="C198" s="7" t="b">
        <f t="shared" si="33"/>
        <v>0</v>
      </c>
      <c r="D198" s="18">
        <f t="shared" ca="1" si="37"/>
        <v>8</v>
      </c>
      <c r="E198" s="7" t="b">
        <f t="shared" si="34"/>
        <v>0</v>
      </c>
      <c r="F198" s="18">
        <f t="shared" ca="1" si="38"/>
        <v>0</v>
      </c>
      <c r="G198" s="89" t="b">
        <f t="shared" si="39"/>
        <v>0</v>
      </c>
      <c r="H198" s="89">
        <f t="shared" si="40"/>
        <v>35</v>
      </c>
    </row>
    <row r="199" spans="1:8" x14ac:dyDescent="0.3">
      <c r="A199" s="7" t="b">
        <f t="shared" si="35"/>
        <v>0</v>
      </c>
      <c r="B199" s="18">
        <f t="shared" ca="1" si="36"/>
        <v>65</v>
      </c>
      <c r="C199" s="7" t="b">
        <f t="shared" si="33"/>
        <v>0</v>
      </c>
      <c r="D199" s="18">
        <f t="shared" ca="1" si="37"/>
        <v>8</v>
      </c>
      <c r="E199" s="7" t="b">
        <f t="shared" si="34"/>
        <v>0</v>
      </c>
      <c r="F199" s="18">
        <f t="shared" ca="1" si="38"/>
        <v>0</v>
      </c>
      <c r="G199" s="89" t="b">
        <f t="shared" si="39"/>
        <v>0</v>
      </c>
      <c r="H199" s="89">
        <f t="shared" si="40"/>
        <v>35</v>
      </c>
    </row>
    <row r="200" spans="1:8" x14ac:dyDescent="0.3">
      <c r="A200" s="7" t="b">
        <f t="shared" si="35"/>
        <v>0</v>
      </c>
      <c r="B200" s="18">
        <f t="shared" ca="1" si="36"/>
        <v>65</v>
      </c>
      <c r="C200" s="7" t="b">
        <f t="shared" si="33"/>
        <v>0</v>
      </c>
      <c r="D200" s="18">
        <f t="shared" ca="1" si="37"/>
        <v>8</v>
      </c>
      <c r="E200" s="7" t="b">
        <f t="shared" si="34"/>
        <v>0</v>
      </c>
      <c r="F200" s="18">
        <f t="shared" ca="1" si="38"/>
        <v>0</v>
      </c>
      <c r="G200" s="89" t="b">
        <f t="shared" si="39"/>
        <v>0</v>
      </c>
      <c r="H200" s="89">
        <f t="shared" si="40"/>
        <v>35</v>
      </c>
    </row>
    <row r="201" spans="1:8" x14ac:dyDescent="0.3">
      <c r="A201" s="7" t="b">
        <f t="shared" si="35"/>
        <v>0</v>
      </c>
      <c r="B201" s="18">
        <f t="shared" ca="1" si="36"/>
        <v>65</v>
      </c>
      <c r="C201" s="7" t="b">
        <f t="shared" si="33"/>
        <v>0</v>
      </c>
      <c r="D201" s="18">
        <f t="shared" ca="1" si="37"/>
        <v>8</v>
      </c>
      <c r="E201" s="7" t="b">
        <f t="shared" si="34"/>
        <v>0</v>
      </c>
      <c r="F201" s="18">
        <f t="shared" ca="1" si="38"/>
        <v>0</v>
      </c>
      <c r="G201" s="89" t="b">
        <f t="shared" si="39"/>
        <v>0</v>
      </c>
      <c r="H201" s="89">
        <f t="shared" si="40"/>
        <v>35</v>
      </c>
    </row>
    <row r="202" spans="1:8" x14ac:dyDescent="0.3">
      <c r="A202" s="7" t="b">
        <f t="shared" si="35"/>
        <v>0</v>
      </c>
      <c r="B202" s="18">
        <f t="shared" ca="1" si="36"/>
        <v>65</v>
      </c>
      <c r="C202" s="7" t="b">
        <f t="shared" si="33"/>
        <v>0</v>
      </c>
      <c r="D202" s="18">
        <f t="shared" ca="1" si="37"/>
        <v>8</v>
      </c>
      <c r="E202" s="7" t="b">
        <f t="shared" si="34"/>
        <v>0</v>
      </c>
      <c r="F202" s="18">
        <f t="shared" ca="1" si="38"/>
        <v>0</v>
      </c>
      <c r="G202" s="89" t="b">
        <f t="shared" si="39"/>
        <v>0</v>
      </c>
      <c r="H202" s="89">
        <f t="shared" si="40"/>
        <v>35</v>
      </c>
    </row>
    <row r="203" spans="1:8" x14ac:dyDescent="0.3">
      <c r="A203" s="7" t="b">
        <f t="shared" si="35"/>
        <v>0</v>
      </c>
      <c r="B203" s="18">
        <f t="shared" ca="1" si="36"/>
        <v>65</v>
      </c>
      <c r="C203" s="7" t="b">
        <f t="shared" si="33"/>
        <v>0</v>
      </c>
      <c r="D203" s="18">
        <f t="shared" ca="1" si="37"/>
        <v>8</v>
      </c>
      <c r="E203" s="7" t="b">
        <f t="shared" si="34"/>
        <v>0</v>
      </c>
      <c r="F203" s="18">
        <f t="shared" ca="1" si="38"/>
        <v>0</v>
      </c>
      <c r="G203" s="89" t="b">
        <f t="shared" si="39"/>
        <v>0</v>
      </c>
      <c r="H203" s="89">
        <f t="shared" si="40"/>
        <v>35</v>
      </c>
    </row>
    <row r="204" spans="1:8" x14ac:dyDescent="0.3">
      <c r="A204" s="7" t="b">
        <f t="shared" si="35"/>
        <v>0</v>
      </c>
      <c r="B204" s="18">
        <f t="shared" ca="1" si="36"/>
        <v>65</v>
      </c>
      <c r="C204" s="7" t="b">
        <f t="shared" si="33"/>
        <v>0</v>
      </c>
      <c r="D204" s="18">
        <f t="shared" ca="1" si="37"/>
        <v>8</v>
      </c>
      <c r="E204" s="7" t="b">
        <f t="shared" si="34"/>
        <v>0</v>
      </c>
      <c r="F204" s="18">
        <f t="shared" ca="1" si="38"/>
        <v>0</v>
      </c>
      <c r="G204" s="89" t="b">
        <f t="shared" si="39"/>
        <v>0</v>
      </c>
      <c r="H204" s="89">
        <f t="shared" si="40"/>
        <v>35</v>
      </c>
    </row>
    <row r="205" spans="1:8" x14ac:dyDescent="0.3">
      <c r="A205" s="7" t="b">
        <f t="shared" si="35"/>
        <v>0</v>
      </c>
      <c r="B205" s="18">
        <f t="shared" ca="1" si="36"/>
        <v>65</v>
      </c>
      <c r="C205" s="7" t="b">
        <f t="shared" si="33"/>
        <v>0</v>
      </c>
      <c r="D205" s="18">
        <f t="shared" ca="1" si="37"/>
        <v>8</v>
      </c>
      <c r="E205" s="7" t="b">
        <f t="shared" si="34"/>
        <v>0</v>
      </c>
      <c r="F205" s="18">
        <f t="shared" ca="1" si="38"/>
        <v>0</v>
      </c>
      <c r="G205" s="89" t="b">
        <f t="shared" si="39"/>
        <v>0</v>
      </c>
      <c r="H205" s="89">
        <f t="shared" si="40"/>
        <v>35</v>
      </c>
    </row>
    <row r="206" spans="1:8" x14ac:dyDescent="0.3">
      <c r="A206" s="7" t="b">
        <f t="shared" si="35"/>
        <v>0</v>
      </c>
      <c r="B206" s="18">
        <f t="shared" ca="1" si="36"/>
        <v>65</v>
      </c>
      <c r="C206" s="7" t="b">
        <f t="shared" ref="C206:C226" si="41">IFERROR(AND(ISNUMBER($N206),$M206=""),FALSE)</f>
        <v>0</v>
      </c>
      <c r="D206" s="18">
        <f t="shared" ca="1" si="37"/>
        <v>8</v>
      </c>
      <c r="E206" s="7" t="b">
        <f t="shared" si="34"/>
        <v>0</v>
      </c>
      <c r="F206" s="18">
        <f t="shared" ca="1" si="38"/>
        <v>0</v>
      </c>
      <c r="G206" s="89" t="b">
        <f t="shared" si="39"/>
        <v>0</v>
      </c>
      <c r="H206" s="89">
        <f t="shared" si="40"/>
        <v>35</v>
      </c>
    </row>
    <row r="207" spans="1:8" x14ac:dyDescent="0.3">
      <c r="A207" s="7" t="b">
        <f t="shared" si="35"/>
        <v>0</v>
      </c>
      <c r="B207" s="18">
        <f t="shared" ca="1" si="36"/>
        <v>65</v>
      </c>
      <c r="C207" s="7" t="b">
        <f t="shared" si="41"/>
        <v>0</v>
      </c>
      <c r="D207" s="18">
        <f t="shared" ca="1" si="37"/>
        <v>8</v>
      </c>
      <c r="E207" s="7" t="b">
        <f t="shared" si="34"/>
        <v>0</v>
      </c>
      <c r="F207" s="18">
        <f t="shared" ca="1" si="38"/>
        <v>0</v>
      </c>
      <c r="G207" s="89" t="b">
        <f t="shared" si="39"/>
        <v>0</v>
      </c>
      <c r="H207" s="89">
        <f t="shared" si="40"/>
        <v>35</v>
      </c>
    </row>
    <row r="208" spans="1:8" x14ac:dyDescent="0.3">
      <c r="A208" s="7" t="b">
        <f t="shared" si="35"/>
        <v>0</v>
      </c>
      <c r="B208" s="18">
        <f t="shared" ca="1" si="36"/>
        <v>65</v>
      </c>
      <c r="C208" s="7" t="b">
        <f t="shared" si="41"/>
        <v>0</v>
      </c>
      <c r="D208" s="18">
        <f t="shared" ca="1" si="37"/>
        <v>8</v>
      </c>
      <c r="E208" s="7" t="b">
        <f t="shared" si="34"/>
        <v>0</v>
      </c>
      <c r="F208" s="18">
        <f t="shared" ca="1" si="38"/>
        <v>0</v>
      </c>
      <c r="G208" s="89" t="b">
        <f t="shared" si="39"/>
        <v>0</v>
      </c>
      <c r="H208" s="89">
        <f t="shared" si="40"/>
        <v>35</v>
      </c>
    </row>
    <row r="209" spans="1:8" x14ac:dyDescent="0.3">
      <c r="A209" s="7" t="b">
        <f t="shared" si="35"/>
        <v>0</v>
      </c>
      <c r="B209" s="18">
        <f t="shared" ca="1" si="36"/>
        <v>65</v>
      </c>
      <c r="C209" s="7" t="b">
        <f t="shared" si="41"/>
        <v>0</v>
      </c>
      <c r="D209" s="18">
        <f t="shared" ca="1" si="37"/>
        <v>8</v>
      </c>
      <c r="E209" s="7" t="b">
        <f t="shared" si="34"/>
        <v>0</v>
      </c>
      <c r="F209" s="18">
        <f t="shared" ca="1" si="38"/>
        <v>0</v>
      </c>
      <c r="G209" s="89" t="b">
        <f t="shared" si="39"/>
        <v>0</v>
      </c>
      <c r="H209" s="89">
        <f t="shared" si="40"/>
        <v>35</v>
      </c>
    </row>
    <row r="210" spans="1:8" x14ac:dyDescent="0.3">
      <c r="A210" s="7" t="b">
        <f t="shared" si="35"/>
        <v>0</v>
      </c>
      <c r="B210" s="18">
        <f t="shared" ca="1" si="36"/>
        <v>65</v>
      </c>
      <c r="C210" s="7" t="b">
        <f t="shared" si="41"/>
        <v>0</v>
      </c>
      <c r="D210" s="18">
        <f t="shared" ca="1" si="37"/>
        <v>8</v>
      </c>
      <c r="E210" s="7" t="b">
        <f t="shared" si="34"/>
        <v>0</v>
      </c>
      <c r="F210" s="18">
        <f t="shared" ca="1" si="38"/>
        <v>0</v>
      </c>
      <c r="G210" s="89" t="b">
        <f t="shared" si="39"/>
        <v>0</v>
      </c>
      <c r="H210" s="89">
        <f t="shared" si="40"/>
        <v>35</v>
      </c>
    </row>
    <row r="211" spans="1:8" x14ac:dyDescent="0.3">
      <c r="A211" s="7" t="b">
        <f t="shared" si="35"/>
        <v>0</v>
      </c>
      <c r="B211" s="18">
        <f t="shared" ca="1" si="36"/>
        <v>65</v>
      </c>
      <c r="C211" s="7" t="b">
        <f t="shared" si="41"/>
        <v>0</v>
      </c>
      <c r="D211" s="18">
        <f t="shared" ca="1" si="37"/>
        <v>8</v>
      </c>
      <c r="E211" s="7" t="b">
        <f t="shared" si="34"/>
        <v>0</v>
      </c>
      <c r="F211" s="18">
        <f t="shared" ca="1" si="38"/>
        <v>0</v>
      </c>
      <c r="G211" s="89" t="b">
        <f t="shared" si="39"/>
        <v>0</v>
      </c>
      <c r="H211" s="89">
        <f t="shared" si="40"/>
        <v>35</v>
      </c>
    </row>
    <row r="212" spans="1:8" x14ac:dyDescent="0.3">
      <c r="A212" s="7" t="b">
        <f t="shared" si="35"/>
        <v>0</v>
      </c>
      <c r="B212" s="18">
        <f t="shared" ca="1" si="36"/>
        <v>65</v>
      </c>
      <c r="C212" s="7" t="b">
        <f t="shared" si="41"/>
        <v>0</v>
      </c>
      <c r="D212" s="18">
        <f t="shared" ca="1" si="37"/>
        <v>8</v>
      </c>
      <c r="E212" s="7" t="b">
        <f t="shared" si="34"/>
        <v>0</v>
      </c>
      <c r="F212" s="18">
        <f t="shared" ca="1" si="38"/>
        <v>0</v>
      </c>
      <c r="G212" s="89" t="b">
        <f t="shared" si="39"/>
        <v>0</v>
      </c>
      <c r="H212" s="89">
        <f t="shared" si="40"/>
        <v>35</v>
      </c>
    </row>
    <row r="213" spans="1:8" x14ac:dyDescent="0.3">
      <c r="A213" s="7" t="b">
        <f t="shared" si="35"/>
        <v>0</v>
      </c>
      <c r="B213" s="18">
        <f t="shared" ca="1" si="36"/>
        <v>65</v>
      </c>
      <c r="C213" s="7" t="b">
        <f t="shared" si="41"/>
        <v>0</v>
      </c>
      <c r="D213" s="18">
        <f t="shared" ca="1" si="37"/>
        <v>8</v>
      </c>
      <c r="E213" s="7" t="b">
        <f t="shared" si="34"/>
        <v>0</v>
      </c>
      <c r="F213" s="18">
        <f t="shared" ca="1" si="38"/>
        <v>0</v>
      </c>
      <c r="G213" s="89" t="b">
        <f t="shared" si="39"/>
        <v>0</v>
      </c>
      <c r="H213" s="89">
        <f t="shared" si="40"/>
        <v>35</v>
      </c>
    </row>
    <row r="214" spans="1:8" x14ac:dyDescent="0.3">
      <c r="A214" s="7" t="b">
        <f t="shared" si="35"/>
        <v>0</v>
      </c>
      <c r="B214" s="18">
        <f t="shared" ca="1" si="36"/>
        <v>65</v>
      </c>
      <c r="C214" s="7" t="b">
        <f t="shared" si="41"/>
        <v>0</v>
      </c>
      <c r="D214" s="18">
        <f t="shared" ca="1" si="37"/>
        <v>8</v>
      </c>
      <c r="E214" s="7" t="b">
        <f t="shared" si="34"/>
        <v>0</v>
      </c>
      <c r="F214" s="18">
        <f t="shared" ca="1" si="38"/>
        <v>0</v>
      </c>
      <c r="G214" s="89" t="b">
        <f t="shared" si="39"/>
        <v>0</v>
      </c>
      <c r="H214" s="89">
        <f t="shared" si="40"/>
        <v>35</v>
      </c>
    </row>
    <row r="215" spans="1:8" x14ac:dyDescent="0.3">
      <c r="A215" s="7" t="b">
        <f t="shared" si="35"/>
        <v>0</v>
      </c>
      <c r="B215" s="18">
        <f t="shared" ca="1" si="36"/>
        <v>65</v>
      </c>
      <c r="C215" s="7" t="b">
        <f t="shared" si="41"/>
        <v>0</v>
      </c>
      <c r="D215" s="18">
        <f t="shared" ca="1" si="37"/>
        <v>8</v>
      </c>
      <c r="E215" s="7" t="b">
        <f t="shared" si="34"/>
        <v>0</v>
      </c>
      <c r="F215" s="18">
        <f t="shared" ca="1" si="38"/>
        <v>0</v>
      </c>
      <c r="G215" s="89" t="b">
        <f t="shared" si="39"/>
        <v>0</v>
      </c>
      <c r="H215" s="89">
        <f t="shared" si="40"/>
        <v>35</v>
      </c>
    </row>
    <row r="216" spans="1:8" x14ac:dyDescent="0.3">
      <c r="A216" s="7" t="b">
        <f t="shared" si="35"/>
        <v>0</v>
      </c>
      <c r="B216" s="18">
        <f t="shared" ca="1" si="36"/>
        <v>65</v>
      </c>
      <c r="C216" s="7" t="b">
        <f t="shared" si="41"/>
        <v>0</v>
      </c>
      <c r="D216" s="18">
        <f t="shared" ca="1" si="37"/>
        <v>8</v>
      </c>
      <c r="E216" s="7" t="b">
        <f t="shared" si="34"/>
        <v>0</v>
      </c>
      <c r="F216" s="18">
        <f t="shared" ca="1" si="38"/>
        <v>0</v>
      </c>
      <c r="G216" s="89" t="b">
        <f t="shared" si="39"/>
        <v>0</v>
      </c>
      <c r="H216" s="89">
        <f t="shared" si="40"/>
        <v>35</v>
      </c>
    </row>
    <row r="217" spans="1:8" x14ac:dyDescent="0.3">
      <c r="A217" s="7" t="b">
        <f t="shared" si="35"/>
        <v>0</v>
      </c>
      <c r="B217" s="18">
        <f t="shared" ca="1" si="36"/>
        <v>65</v>
      </c>
      <c r="C217" s="7" t="b">
        <f t="shared" si="41"/>
        <v>0</v>
      </c>
      <c r="D217" s="18">
        <f t="shared" ca="1" si="37"/>
        <v>8</v>
      </c>
      <c r="E217" s="7" t="b">
        <f t="shared" si="34"/>
        <v>0</v>
      </c>
      <c r="F217" s="18">
        <f t="shared" ca="1" si="38"/>
        <v>0</v>
      </c>
      <c r="G217" s="89" t="b">
        <f t="shared" si="39"/>
        <v>0</v>
      </c>
      <c r="H217" s="89">
        <f t="shared" si="40"/>
        <v>35</v>
      </c>
    </row>
    <row r="218" spans="1:8" x14ac:dyDescent="0.3">
      <c r="A218" s="7" t="b">
        <f t="shared" si="35"/>
        <v>0</v>
      </c>
      <c r="B218" s="18">
        <f t="shared" ca="1" si="36"/>
        <v>65</v>
      </c>
      <c r="C218" s="7" t="b">
        <f t="shared" si="41"/>
        <v>0</v>
      </c>
      <c r="D218" s="18">
        <f t="shared" ca="1" si="37"/>
        <v>8</v>
      </c>
      <c r="E218" s="7" t="b">
        <f t="shared" si="34"/>
        <v>0</v>
      </c>
      <c r="F218" s="18">
        <f t="shared" ca="1" si="38"/>
        <v>0</v>
      </c>
      <c r="G218" s="89" t="b">
        <f t="shared" si="39"/>
        <v>0</v>
      </c>
      <c r="H218" s="89">
        <f t="shared" si="40"/>
        <v>35</v>
      </c>
    </row>
    <row r="219" spans="1:8" x14ac:dyDescent="0.3">
      <c r="A219" s="7" t="b">
        <f t="shared" si="35"/>
        <v>0</v>
      </c>
      <c r="B219" s="18">
        <f t="shared" ca="1" si="36"/>
        <v>65</v>
      </c>
      <c r="C219" s="7" t="b">
        <f t="shared" si="41"/>
        <v>0</v>
      </c>
      <c r="D219" s="18">
        <f t="shared" ca="1" si="37"/>
        <v>8</v>
      </c>
      <c r="E219" s="7" t="b">
        <f t="shared" si="34"/>
        <v>0</v>
      </c>
      <c r="F219" s="18">
        <f t="shared" ca="1" si="38"/>
        <v>0</v>
      </c>
      <c r="G219" s="89" t="b">
        <f t="shared" si="39"/>
        <v>0</v>
      </c>
      <c r="H219" s="89">
        <f t="shared" si="40"/>
        <v>35</v>
      </c>
    </row>
    <row r="220" spans="1:8" x14ac:dyDescent="0.3">
      <c r="A220" s="7" t="b">
        <f t="shared" si="35"/>
        <v>0</v>
      </c>
      <c r="B220" s="18">
        <f t="shared" ca="1" si="36"/>
        <v>65</v>
      </c>
      <c r="C220" s="7" t="b">
        <f t="shared" si="41"/>
        <v>0</v>
      </c>
      <c r="D220" s="18">
        <f t="shared" ca="1" si="37"/>
        <v>8</v>
      </c>
      <c r="E220" s="7" t="b">
        <f t="shared" si="34"/>
        <v>0</v>
      </c>
      <c r="F220" s="18">
        <f t="shared" ca="1" si="38"/>
        <v>0</v>
      </c>
      <c r="G220" s="89" t="b">
        <f t="shared" si="39"/>
        <v>0</v>
      </c>
      <c r="H220" s="89">
        <f t="shared" si="40"/>
        <v>35</v>
      </c>
    </row>
    <row r="221" spans="1:8" x14ac:dyDescent="0.3">
      <c r="A221" s="7" t="b">
        <f t="shared" si="35"/>
        <v>0</v>
      </c>
      <c r="B221" s="18">
        <f t="shared" ca="1" si="36"/>
        <v>65</v>
      </c>
      <c r="C221" s="7" t="b">
        <f t="shared" si="41"/>
        <v>0</v>
      </c>
      <c r="D221" s="18">
        <f t="shared" ca="1" si="37"/>
        <v>8</v>
      </c>
      <c r="E221" s="7" t="b">
        <f t="shared" si="34"/>
        <v>0</v>
      </c>
      <c r="F221" s="18">
        <f t="shared" ca="1" si="38"/>
        <v>0</v>
      </c>
      <c r="G221" s="89" t="b">
        <f t="shared" si="39"/>
        <v>0</v>
      </c>
      <c r="H221" s="89">
        <f t="shared" si="40"/>
        <v>35</v>
      </c>
    </row>
    <row r="222" spans="1:8" x14ac:dyDescent="0.3">
      <c r="A222" s="7" t="b">
        <f t="shared" si="35"/>
        <v>0</v>
      </c>
      <c r="B222" s="18">
        <f t="shared" ca="1" si="36"/>
        <v>65</v>
      </c>
      <c r="C222" s="7" t="b">
        <f t="shared" si="41"/>
        <v>0</v>
      </c>
      <c r="D222" s="18">
        <f t="shared" ca="1" si="37"/>
        <v>8</v>
      </c>
      <c r="E222" s="7" t="b">
        <f t="shared" si="34"/>
        <v>0</v>
      </c>
      <c r="F222" s="18">
        <f t="shared" ca="1" si="38"/>
        <v>0</v>
      </c>
      <c r="G222" s="89" t="b">
        <f t="shared" si="39"/>
        <v>0</v>
      </c>
      <c r="H222" s="89">
        <f t="shared" si="40"/>
        <v>35</v>
      </c>
    </row>
    <row r="223" spans="1:8" x14ac:dyDescent="0.3">
      <c r="A223" s="7" t="b">
        <f t="shared" si="35"/>
        <v>0</v>
      </c>
      <c r="B223" s="18">
        <f t="shared" ca="1" si="36"/>
        <v>65</v>
      </c>
      <c r="C223" s="7" t="b">
        <f t="shared" si="41"/>
        <v>0</v>
      </c>
      <c r="D223" s="18">
        <f t="shared" ca="1" si="37"/>
        <v>8</v>
      </c>
      <c r="E223" s="7" t="b">
        <f t="shared" si="34"/>
        <v>0</v>
      </c>
      <c r="F223" s="18">
        <f t="shared" ca="1" si="38"/>
        <v>0</v>
      </c>
      <c r="G223" s="89" t="b">
        <f t="shared" si="39"/>
        <v>0</v>
      </c>
      <c r="H223" s="89">
        <f t="shared" si="40"/>
        <v>35</v>
      </c>
    </row>
    <row r="224" spans="1:8" x14ac:dyDescent="0.3">
      <c r="A224" s="7" t="b">
        <f t="shared" si="35"/>
        <v>0</v>
      </c>
      <c r="B224" s="18">
        <f t="shared" ca="1" si="36"/>
        <v>65</v>
      </c>
      <c r="C224" s="7" t="b">
        <f t="shared" si="41"/>
        <v>0</v>
      </c>
      <c r="D224" s="18">
        <f t="shared" ca="1" si="37"/>
        <v>8</v>
      </c>
      <c r="E224" s="7" t="b">
        <f t="shared" si="34"/>
        <v>0</v>
      </c>
      <c r="F224" s="18">
        <f t="shared" ca="1" si="38"/>
        <v>0</v>
      </c>
      <c r="G224" s="89" t="b">
        <f t="shared" si="39"/>
        <v>0</v>
      </c>
      <c r="H224" s="89">
        <f t="shared" si="40"/>
        <v>35</v>
      </c>
    </row>
    <row r="225" spans="1:8" x14ac:dyDescent="0.3">
      <c r="A225" s="7" t="b">
        <f t="shared" si="35"/>
        <v>0</v>
      </c>
      <c r="B225" s="18">
        <f t="shared" ca="1" si="36"/>
        <v>65</v>
      </c>
      <c r="C225" s="7" t="b">
        <f t="shared" si="41"/>
        <v>0</v>
      </c>
      <c r="D225" s="18">
        <f t="shared" ca="1" si="37"/>
        <v>8</v>
      </c>
      <c r="E225" s="7" t="b">
        <f t="shared" si="34"/>
        <v>0</v>
      </c>
      <c r="F225" s="18">
        <f t="shared" ca="1" si="38"/>
        <v>0</v>
      </c>
      <c r="G225" s="89" t="b">
        <f t="shared" si="39"/>
        <v>0</v>
      </c>
      <c r="H225" s="89">
        <f t="shared" si="40"/>
        <v>35</v>
      </c>
    </row>
    <row r="226" spans="1:8" x14ac:dyDescent="0.3">
      <c r="A226" s="7" t="b">
        <f t="shared" si="35"/>
        <v>0</v>
      </c>
      <c r="B226" s="18">
        <f t="shared" ca="1" si="36"/>
        <v>65</v>
      </c>
      <c r="C226" s="7" t="b">
        <f t="shared" si="41"/>
        <v>0</v>
      </c>
      <c r="D226" s="18">
        <f t="shared" ca="1" si="37"/>
        <v>8</v>
      </c>
      <c r="E226" s="7" t="b">
        <f t="shared" si="34"/>
        <v>0</v>
      </c>
      <c r="F226" s="18">
        <f t="shared" ca="1" si="38"/>
        <v>0</v>
      </c>
      <c r="G226" s="89" t="b">
        <f t="shared" si="39"/>
        <v>0</v>
      </c>
      <c r="H226" s="89">
        <f t="shared" si="40"/>
        <v>35</v>
      </c>
    </row>
  </sheetData>
  <sheetProtection algorithmName="SHA-512" hashValue="eFf5itedfQM70X5dx6mOgEZ5mEUvqAJmirmyaKFWqdvzyyVV1oGm3ZrLBR1rCkz7k19/v3EyHNtCZYVuBRWNdA==" saltValue="Obbqs6ZmB6i/yN6gCpvzbg==" spinCount="100000" sheet="1" autoFilter="0"/>
  <phoneticPr fontId="29" type="noConversion"/>
  <conditionalFormatting sqref="I7">
    <cfRule type="expression" dxfId="0" priority="40">
      <formula>#REF!&gt;1</formula>
    </cfRule>
  </conditionalFormatting>
  <pageMargins left="0.23622047244094491" right="0.23622047244094491" top="0.74803149606299213" bottom="0.74803149606299213" header="0.31496062992125984" footer="0.31496062992125984"/>
  <pageSetup paperSize="9" scale="4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tabColor theme="7" tint="0.79998168889431442"/>
  </sheetPr>
  <dimension ref="A1:O25"/>
  <sheetViews>
    <sheetView showGridLines="0" zoomScaleNormal="100" workbookViewId="0">
      <pane ySplit="2" topLeftCell="A3" activePane="bottomLeft" state="frozen"/>
      <selection activeCell="A3" sqref="A3"/>
      <selection pane="bottomLeft" activeCell="N11" sqref="N11"/>
    </sheetView>
  </sheetViews>
  <sheetFormatPr defaultRowHeight="14.4" x14ac:dyDescent="0.3"/>
  <cols>
    <col min="10" max="10" width="10.5546875" bestFit="1" customWidth="1"/>
  </cols>
  <sheetData>
    <row r="1" spans="1:15" ht="25.2" x14ac:dyDescent="0.3">
      <c r="A1" s="9" t="str">
        <f>HYPERLINK("#'"&amp;"INDEX"&amp;"'!A1","GoTo Index")</f>
        <v>GoTo Index</v>
      </c>
      <c r="B1" s="10" t="s">
        <v>168</v>
      </c>
      <c r="C1" s="10"/>
      <c r="D1" s="10"/>
      <c r="E1" s="10"/>
      <c r="F1" s="10"/>
      <c r="G1" s="10"/>
    </row>
    <row r="2" spans="1:15" x14ac:dyDescent="0.3">
      <c r="A2" t="s">
        <v>199</v>
      </c>
    </row>
    <row r="4" spans="1:15" ht="15.6" x14ac:dyDescent="0.3">
      <c r="A4" s="48" t="s">
        <v>201</v>
      </c>
      <c r="B4" s="48"/>
      <c r="C4" s="48"/>
      <c r="D4" s="48"/>
      <c r="E4" s="48"/>
      <c r="F4" s="48"/>
      <c r="G4" s="48"/>
      <c r="H4" s="48"/>
    </row>
    <row r="7" spans="1:15" x14ac:dyDescent="0.3">
      <c r="A7" t="s">
        <v>171</v>
      </c>
      <c r="E7" t="s">
        <v>293</v>
      </c>
      <c r="H7" t="s">
        <v>296</v>
      </c>
      <c r="J7" t="s">
        <v>319</v>
      </c>
    </row>
    <row r="8" spans="1:15" x14ac:dyDescent="0.3">
      <c r="A8" s="3" t="s">
        <v>169</v>
      </c>
      <c r="E8" s="3" t="s">
        <v>294</v>
      </c>
      <c r="H8" t="s">
        <v>297</v>
      </c>
      <c r="J8" t="s">
        <v>331</v>
      </c>
      <c r="K8" t="s">
        <v>174</v>
      </c>
      <c r="L8" t="s">
        <v>332</v>
      </c>
    </row>
    <row r="9" spans="1:15" x14ac:dyDescent="0.3">
      <c r="A9" s="3" t="s">
        <v>170</v>
      </c>
      <c r="E9" s="3" t="s">
        <v>295</v>
      </c>
      <c r="H9" s="3" t="s">
        <v>304</v>
      </c>
      <c r="J9" s="3" t="s">
        <v>320</v>
      </c>
      <c r="K9" s="3">
        <v>482</v>
      </c>
      <c r="L9" s="3" t="str">
        <f>"("&amp;TEXT(K9,"000#")&amp;") "&amp;J9</f>
        <v>(0482) Alblasserdam</v>
      </c>
    </row>
    <row r="10" spans="1:15" x14ac:dyDescent="0.3">
      <c r="H10" s="3" t="s">
        <v>305</v>
      </c>
      <c r="J10" s="3" t="s">
        <v>321</v>
      </c>
      <c r="K10" s="3">
        <v>505</v>
      </c>
      <c r="L10" s="3" t="str">
        <f t="shared" ref="L10:L18" si="0">"("&amp;TEXT(K10,"000#")&amp;") "&amp;J10</f>
        <v>(0505) Dordrecht</v>
      </c>
    </row>
    <row r="11" spans="1:15" x14ac:dyDescent="0.3">
      <c r="A11" t="s">
        <v>179</v>
      </c>
      <c r="H11" s="3" t="s">
        <v>306</v>
      </c>
      <c r="J11" s="3" t="s">
        <v>327</v>
      </c>
      <c r="K11" s="3">
        <v>512</v>
      </c>
      <c r="L11" s="3" t="str">
        <f t="shared" si="0"/>
        <v>(0512) Gorinchem</v>
      </c>
    </row>
    <row r="12" spans="1:15" x14ac:dyDescent="0.3">
      <c r="A12" s="3" t="s">
        <v>180</v>
      </c>
      <c r="H12" s="3" t="s">
        <v>307</v>
      </c>
      <c r="J12" s="3" t="s">
        <v>322</v>
      </c>
      <c r="K12" s="3">
        <v>523</v>
      </c>
      <c r="L12" s="3" t="str">
        <f t="shared" si="0"/>
        <v>(0523) Hardinxveld-Giessendam</v>
      </c>
    </row>
    <row r="13" spans="1:15" x14ac:dyDescent="0.3">
      <c r="A13" s="3" t="s">
        <v>181</v>
      </c>
      <c r="H13" s="3" t="s">
        <v>308</v>
      </c>
      <c r="J13" s="3" t="s">
        <v>323</v>
      </c>
      <c r="K13" s="3">
        <v>531</v>
      </c>
      <c r="L13" s="3" t="str">
        <f t="shared" si="0"/>
        <v>(0531) Hendrik-Ido-Ambacht</v>
      </c>
    </row>
    <row r="14" spans="1:15" x14ac:dyDescent="0.3">
      <c r="H14" s="3" t="s">
        <v>309</v>
      </c>
      <c r="J14" s="3" t="s">
        <v>328</v>
      </c>
      <c r="K14" s="3">
        <v>1963</v>
      </c>
      <c r="L14" s="3" t="str">
        <f t="shared" si="0"/>
        <v>(1963) Hoeksche Waard</v>
      </c>
    </row>
    <row r="15" spans="1:15" x14ac:dyDescent="0.3">
      <c r="A15" t="s">
        <v>196</v>
      </c>
      <c r="H15" s="3" t="s">
        <v>310</v>
      </c>
      <c r="J15" s="3" t="s">
        <v>329</v>
      </c>
      <c r="K15" s="3">
        <v>1978</v>
      </c>
      <c r="L15" s="3" t="str">
        <f t="shared" si="0"/>
        <v>(1978) Molenlanden</v>
      </c>
      <c r="N15" t="s">
        <v>328</v>
      </c>
      <c r="O15">
        <v>1963</v>
      </c>
    </row>
    <row r="16" spans="1:15" x14ac:dyDescent="0.3">
      <c r="A16" s="3" t="s">
        <v>138</v>
      </c>
      <c r="J16" s="3" t="s">
        <v>324</v>
      </c>
      <c r="K16" s="3">
        <v>590</v>
      </c>
      <c r="L16" s="3" t="str">
        <f t="shared" si="0"/>
        <v>(0590) Papendrecht</v>
      </c>
      <c r="N16" t="s">
        <v>328</v>
      </c>
      <c r="O16">
        <v>1963</v>
      </c>
    </row>
    <row r="17" spans="1:15" x14ac:dyDescent="0.3">
      <c r="A17" s="3" t="s">
        <v>139</v>
      </c>
      <c r="J17" s="3" t="s">
        <v>325</v>
      </c>
      <c r="K17" s="3">
        <v>610</v>
      </c>
      <c r="L17" s="3" t="str">
        <f t="shared" si="0"/>
        <v>(0610) Sliedrecht</v>
      </c>
      <c r="N17" t="s">
        <v>328</v>
      </c>
      <c r="O17">
        <v>1963</v>
      </c>
    </row>
    <row r="18" spans="1:15" x14ac:dyDescent="0.3">
      <c r="J18" s="3" t="s">
        <v>326</v>
      </c>
      <c r="K18" s="3">
        <v>642</v>
      </c>
      <c r="L18" s="3" t="str">
        <f t="shared" si="0"/>
        <v>(0642) Zwijndrecht</v>
      </c>
      <c r="N18" t="s">
        <v>328</v>
      </c>
      <c r="O18">
        <v>1963</v>
      </c>
    </row>
    <row r="19" spans="1:15" x14ac:dyDescent="0.3">
      <c r="A19" t="s">
        <v>225</v>
      </c>
      <c r="N19" t="s">
        <v>328</v>
      </c>
      <c r="O19">
        <v>1963</v>
      </c>
    </row>
    <row r="20" spans="1:15" x14ac:dyDescent="0.3">
      <c r="A20" s="3" t="s">
        <v>226</v>
      </c>
    </row>
    <row r="21" spans="1:15" x14ac:dyDescent="0.3">
      <c r="A21" s="3" t="s">
        <v>227</v>
      </c>
      <c r="N21" t="s">
        <v>329</v>
      </c>
      <c r="O21">
        <v>1978</v>
      </c>
    </row>
    <row r="22" spans="1:15" x14ac:dyDescent="0.3">
      <c r="N22" t="s">
        <v>329</v>
      </c>
      <c r="O22">
        <v>1978</v>
      </c>
    </row>
    <row r="23" spans="1:15" ht="15.6" x14ac:dyDescent="0.3">
      <c r="A23" s="48" t="s">
        <v>200</v>
      </c>
      <c r="B23" s="48"/>
      <c r="C23" s="48"/>
      <c r="D23" s="48"/>
      <c r="E23" s="48"/>
      <c r="F23" s="48"/>
      <c r="G23" s="48"/>
      <c r="H23" s="48"/>
      <c r="N23" t="s">
        <v>330</v>
      </c>
      <c r="O23">
        <v>1961</v>
      </c>
    </row>
    <row r="24" spans="1:15" x14ac:dyDescent="0.3">
      <c r="N24" t="s">
        <v>330</v>
      </c>
      <c r="O24">
        <v>1961</v>
      </c>
    </row>
    <row r="25" spans="1:15" x14ac:dyDescent="0.3">
      <c r="A25" s="17" t="s">
        <v>202</v>
      </c>
      <c r="B25" s="17"/>
      <c r="D25" s="17">
        <f>IF(OR('Formulier ophoging'!AS28="",'Formulier ophoging'!AS29=""),0,ROUNDUP((('Formulier ophoging'!AS29-'Formulier ophoging'!AS28)+1),0)/7)</f>
        <v>0</v>
      </c>
    </row>
  </sheetData>
  <sheetProtection algorithmName="SHA-512" hashValue="ZxXcfaxrV2NOnT3Znzof2qMVDG9MfzV7UEcRQFMlb0IOovqkT/kNOoi5l/ZGT+pz+JwzrtDYDmkRZBvNlFgZCg==" saltValue="MZt5cMHEWlq6X7tPS7l1JA==" spinCount="100000" sheet="1" objects="1" scenarios="1"/>
  <autoFilter ref="J8:L8" xr:uid="{00000000-0001-0000-0400-000000000000}">
    <sortState xmlns:xlrd2="http://schemas.microsoft.com/office/spreadsheetml/2017/richdata2" ref="J9:L18">
      <sortCondition ref="J8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7" tint="0.79998168889431442"/>
  </sheetPr>
  <dimension ref="A1:V100"/>
  <sheetViews>
    <sheetView showGridLines="0" workbookViewId="0">
      <pane ySplit="2" topLeftCell="A3" activePane="bottomLeft" state="frozen"/>
      <selection activeCell="A3" sqref="A3"/>
      <selection pane="bottomLeft" activeCell="P8" sqref="P8"/>
    </sheetView>
  </sheetViews>
  <sheetFormatPr defaultRowHeight="14.4" x14ac:dyDescent="0.3"/>
  <cols>
    <col min="2" max="2" width="9.44140625" bestFit="1" customWidth="1"/>
    <col min="4" max="4" width="25.5546875" customWidth="1"/>
    <col min="9" max="9" width="24" customWidth="1"/>
    <col min="13" max="13" width="24" customWidth="1"/>
    <col min="15" max="15" width="9.44140625" bestFit="1" customWidth="1"/>
    <col min="17" max="17" width="24" customWidth="1"/>
    <col min="22" max="22" width="24" customWidth="1"/>
  </cols>
  <sheetData>
    <row r="1" spans="1:22" ht="25.2" x14ac:dyDescent="0.3">
      <c r="A1" s="9" t="str">
        <f>HYPERLINK("#'"&amp;"INDEX"&amp;"'!A1","GoTo Index")</f>
        <v>GoTo Index</v>
      </c>
      <c r="B1" s="10" t="s">
        <v>194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T1" s="10"/>
      <c r="U1" s="10"/>
      <c r="V1" s="10"/>
    </row>
    <row r="2" spans="1:22" x14ac:dyDescent="0.3">
      <c r="A2" t="s">
        <v>195</v>
      </c>
    </row>
    <row r="4" spans="1:22" ht="15.6" x14ac:dyDescent="0.3">
      <c r="A4" s="6" t="s">
        <v>17</v>
      </c>
      <c r="B4" s="6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T4" s="5"/>
      <c r="U4" s="5"/>
      <c r="V4" s="5"/>
    </row>
    <row r="5" spans="1:22" x14ac:dyDescent="0.3">
      <c r="A5" t="s">
        <v>18</v>
      </c>
      <c r="B5" t="s">
        <v>18</v>
      </c>
    </row>
    <row r="7" spans="1:22" ht="16.2" thickBot="1" x14ac:dyDescent="0.35">
      <c r="B7" s="6" t="s">
        <v>161</v>
      </c>
      <c r="C7" s="22"/>
      <c r="G7" s="6" t="s">
        <v>154</v>
      </c>
      <c r="H7" s="22"/>
      <c r="K7" s="6" t="s">
        <v>163</v>
      </c>
      <c r="L7" s="22"/>
      <c r="O7" s="6" t="s">
        <v>162</v>
      </c>
      <c r="P7" s="22"/>
      <c r="T7" s="6" t="s">
        <v>340</v>
      </c>
      <c r="U7" s="22"/>
    </row>
    <row r="8" spans="1:22" ht="15" thickBot="1" x14ac:dyDescent="0.35">
      <c r="B8" s="19" t="s">
        <v>229</v>
      </c>
      <c r="C8" s="20"/>
      <c r="D8" s="21"/>
      <c r="G8" s="19" t="s">
        <v>229</v>
      </c>
      <c r="H8" s="20"/>
      <c r="I8" s="21"/>
      <c r="K8" s="19" t="s">
        <v>229</v>
      </c>
      <c r="L8" s="20"/>
      <c r="M8" s="21"/>
      <c r="O8" s="19" t="s">
        <v>229</v>
      </c>
      <c r="P8" s="20"/>
      <c r="Q8" s="21"/>
      <c r="T8" s="19" t="s">
        <v>229</v>
      </c>
      <c r="U8" s="20"/>
      <c r="V8" s="21"/>
    </row>
    <row r="9" spans="1:22" x14ac:dyDescent="0.3">
      <c r="O9" t="s">
        <v>166</v>
      </c>
      <c r="R9" s="29">
        <f>VAR_form_ophogen_A_specifiek_product</f>
        <v>0</v>
      </c>
    </row>
    <row r="10" spans="1:22" x14ac:dyDescent="0.3">
      <c r="O10" t="s">
        <v>165</v>
      </c>
      <c r="R10" s="29" t="str">
        <f>IFERROR(INDEX(Tarievenlijst!N:N,MATCH(R9,Tarievenlijst!K:K,0)),"00")</f>
        <v>00</v>
      </c>
    </row>
    <row r="11" spans="1:22" x14ac:dyDescent="0.3">
      <c r="A11" t="s">
        <v>19</v>
      </c>
      <c r="D11" s="8">
        <f>VAR_form_ophogen_A_specifiek_product</f>
        <v>0</v>
      </c>
    </row>
    <row r="12" spans="1:22" x14ac:dyDescent="0.3">
      <c r="A12" t="s">
        <v>20</v>
      </c>
      <c r="D12" s="8">
        <f ca="1">MAX(Tarievenlijst!$B:$B)</f>
        <v>65</v>
      </c>
      <c r="I12" s="8">
        <f ca="1">MAX(Tarievenlijst!$D:$D)</f>
        <v>8</v>
      </c>
      <c r="M12" s="8">
        <f ca="1">MAX(Tarievenlijst!$B:$B)</f>
        <v>65</v>
      </c>
      <c r="Q12" s="8">
        <f ca="1">MAX(Tarievenlijst!$F:$F)</f>
        <v>0</v>
      </c>
      <c r="V12" s="8">
        <f>MAX(Tarievenlijst!$H:$H)</f>
        <v>35</v>
      </c>
    </row>
    <row r="13" spans="1:22" ht="57.6" x14ac:dyDescent="0.3">
      <c r="A13" s="4" t="s">
        <v>21</v>
      </c>
      <c r="B13" s="4" t="s">
        <v>23</v>
      </c>
      <c r="C13" s="4" t="s">
        <v>22</v>
      </c>
      <c r="D13" s="4" t="s">
        <v>24</v>
      </c>
      <c r="G13" s="4" t="s">
        <v>23</v>
      </c>
      <c r="H13" s="4" t="s">
        <v>22</v>
      </c>
      <c r="I13" s="4" t="s">
        <v>24</v>
      </c>
      <c r="K13" s="4" t="s">
        <v>23</v>
      </c>
      <c r="L13" s="4" t="s">
        <v>22</v>
      </c>
      <c r="M13" s="4" t="s">
        <v>24</v>
      </c>
      <c r="O13" s="4" t="s">
        <v>23</v>
      </c>
      <c r="P13" s="4" t="s">
        <v>22</v>
      </c>
      <c r="Q13" s="4" t="s">
        <v>24</v>
      </c>
      <c r="T13" s="4" t="s">
        <v>23</v>
      </c>
      <c r="U13" s="4" t="s">
        <v>22</v>
      </c>
      <c r="V13" s="4" t="s">
        <v>24</v>
      </c>
    </row>
    <row r="14" spans="1:22" x14ac:dyDescent="0.3">
      <c r="A14" s="7"/>
      <c r="B14" s="7"/>
      <c r="C14" s="7"/>
      <c r="D14" s="3"/>
      <c r="G14" s="7"/>
      <c r="H14" s="7"/>
      <c r="I14" s="3"/>
      <c r="K14" s="7"/>
      <c r="L14" s="7"/>
      <c r="M14" s="3"/>
      <c r="O14" s="7"/>
      <c r="P14" s="7"/>
      <c r="Q14" s="3"/>
      <c r="T14" s="7"/>
      <c r="U14" s="7"/>
      <c r="V14" s="3"/>
    </row>
    <row r="15" spans="1:22" x14ac:dyDescent="0.3">
      <c r="A15" s="7">
        <f t="shared" ref="A15:A78" si="0">SUM(A14,1)</f>
        <v>1</v>
      </c>
      <c r="B15" s="7" t="b">
        <f t="shared" ref="B15:B45" ca="1" si="1">$A15&gt;D$12</f>
        <v>0</v>
      </c>
      <c r="C15" s="7">
        <f ca="1">IF($B15,NA(),MATCH($A15,Tarievenlijst!$B:$B,0))</f>
        <v>12</v>
      </c>
      <c r="D15" s="3" t="str">
        <f ca="1">IF($B15,"",INDEX(Tarievenlijst!$K:$K,$C15))</f>
        <v>Persoonlijke verzorging</v>
      </c>
      <c r="G15" s="7" t="b">
        <f t="shared" ref="G15:G45" ca="1" si="2">$A15&gt;I$12</f>
        <v>0</v>
      </c>
      <c r="H15" s="7">
        <f ca="1">IF($G15,NA(),MATCH($A15,Tarievenlijst!$D:$D,0))</f>
        <v>11</v>
      </c>
      <c r="I15" s="3" t="str">
        <f ca="1">IF($G15,"",INDEX(Tarievenlijst!$K:$K,$H15))</f>
        <v>Categorie 40: A-specifieke toewijzing persoonlijke verzorging</v>
      </c>
      <c r="K15" s="7" t="b">
        <f t="shared" ref="K15:K73" ca="1" si="3">$A15&gt;M$12</f>
        <v>0</v>
      </c>
      <c r="L15" s="7">
        <f ca="1">IF($K15,NA(),MATCH($A15,Tarievenlijst!$B:$B,0))</f>
        <v>12</v>
      </c>
      <c r="M15" s="3" t="str">
        <f ca="1">IF($K15,"",INDEX(Tarievenlijst!$K:$K,$L15))</f>
        <v>Persoonlijke verzorging</v>
      </c>
      <c r="O15" s="7" t="b">
        <f t="shared" ref="O15:O73" ca="1" si="4">$A15&gt;Q$12</f>
        <v>1</v>
      </c>
      <c r="P15" s="7" t="e">
        <f ca="1">IF($O15,NA(),MATCH($A15,Tarievenlijst!$F:$F,0))</f>
        <v>#N/A</v>
      </c>
      <c r="Q15" s="3" t="str">
        <f ca="1">IF($O15,"",INDEX(Tarievenlijst!$K:$K,$P15))</f>
        <v/>
      </c>
      <c r="T15" s="7" t="b">
        <f t="shared" ref="T15:T78" si="5">$A15&gt;V$12</f>
        <v>0</v>
      </c>
      <c r="U15" s="7">
        <f>IF($T15,NA(),MATCH($A15,Tarievenlijst!$H:$H,0))</f>
        <v>65</v>
      </c>
      <c r="V15" s="3" t="str">
        <f>IF($T15,"",INDEX(Tarievenlijst!$K:$K,$U15))</f>
        <v>Jeugdzorg Plus</v>
      </c>
    </row>
    <row r="16" spans="1:22" x14ac:dyDescent="0.3">
      <c r="A16" s="7">
        <f t="shared" si="0"/>
        <v>2</v>
      </c>
      <c r="B16" s="7" t="b">
        <f t="shared" ca="1" si="1"/>
        <v>0</v>
      </c>
      <c r="C16" s="7">
        <f ca="1">IF($B16,NA(),MATCH($A16,Tarievenlijst!$B:$B,0))</f>
        <v>15</v>
      </c>
      <c r="D16" s="3" t="str">
        <f ca="1">IF($B16,"",INDEX(Tarievenlijst!$K:$K,$C16))</f>
        <v>Dagbehandeling regulier</v>
      </c>
      <c r="G16" s="7" t="b">
        <f t="shared" ca="1" si="2"/>
        <v>0</v>
      </c>
      <c r="H16" s="7">
        <f ca="1">IF($G16,NA(),MATCH($A16,Tarievenlijst!$D:$D,0))</f>
        <v>14</v>
      </c>
      <c r="I16" s="3" t="str">
        <f ca="1">IF($G16,"",INDEX(Tarievenlijst!$K:$K,$H16))</f>
        <v>Categorie 41: a-specifieke toewijzing dagbehandeling / dagbesteding</v>
      </c>
      <c r="K16" s="7" t="b">
        <f t="shared" ca="1" si="3"/>
        <v>0</v>
      </c>
      <c r="L16" s="7">
        <f ca="1">IF($K16,NA(),MATCH($A16,Tarievenlijst!$B:$B,0))</f>
        <v>15</v>
      </c>
      <c r="M16" s="3" t="str">
        <f ca="1">IF($K16,"",INDEX(Tarievenlijst!$K:$K,$L16))</f>
        <v>Dagbehandeling regulier</v>
      </c>
      <c r="O16" s="7" t="b">
        <f t="shared" ca="1" si="4"/>
        <v>1</v>
      </c>
      <c r="P16" s="7" t="e">
        <f ca="1">IF($O16,NA(),MATCH($A16,Tarievenlijst!$F:$F,0))</f>
        <v>#N/A</v>
      </c>
      <c r="Q16" s="3" t="str">
        <f ca="1">IF($O16,"",INDEX(Tarievenlijst!$K:$K,$P16))</f>
        <v/>
      </c>
      <c r="T16" s="7" t="b">
        <f t="shared" si="5"/>
        <v>0</v>
      </c>
      <c r="U16" s="7">
        <f>IF($T16,NA(),MATCH($A16,Tarievenlijst!$H:$H,0))</f>
        <v>66</v>
      </c>
      <c r="V16" s="3" t="str">
        <f>IF($T16,"",INDEX(Tarievenlijst!$K:$K,$U16))</f>
        <v>Jeugdzorg Plus groep 6 kinderen</v>
      </c>
    </row>
    <row r="17" spans="1:22" x14ac:dyDescent="0.3">
      <c r="A17" s="7">
        <f t="shared" si="0"/>
        <v>3</v>
      </c>
      <c r="B17" s="7" t="b">
        <f t="shared" ca="1" si="1"/>
        <v>0</v>
      </c>
      <c r="C17" s="7">
        <f ca="1">IF($B17,NA(),MATCH($A17,Tarievenlijst!$B:$B,0))</f>
        <v>16</v>
      </c>
      <c r="D17" s="3" t="str">
        <f ca="1">IF($B17,"",INDEX(Tarievenlijst!$K:$K,$C17))</f>
        <v>Dagbehandeling intensief (J&amp;O)</v>
      </c>
      <c r="G17" s="7" t="b">
        <f t="shared" ca="1" si="2"/>
        <v>0</v>
      </c>
      <c r="H17" s="7">
        <f ca="1">IF($G17,NA(),MATCH($A17,Tarievenlijst!$D:$D,0))</f>
        <v>22</v>
      </c>
      <c r="I17" s="3" t="str">
        <f ca="1">IF($G17,"",INDEX(Tarievenlijst!$K:$K,$H17))</f>
        <v>Categorie 45: a-specifieke toewijzing jeugdhulp ambulant</v>
      </c>
      <c r="K17" s="7" t="b">
        <f t="shared" ca="1" si="3"/>
        <v>0</v>
      </c>
      <c r="L17" s="7">
        <f ca="1">IF($K17,NA(),MATCH($A17,Tarievenlijst!$B:$B,0))</f>
        <v>16</v>
      </c>
      <c r="M17" s="3" t="str">
        <f ca="1">IF($K17,"",INDEX(Tarievenlijst!$K:$K,$L17))</f>
        <v>Dagbehandeling intensief (J&amp;O)</v>
      </c>
      <c r="O17" s="7" t="b">
        <f t="shared" ca="1" si="4"/>
        <v>1</v>
      </c>
      <c r="P17" s="7" t="e">
        <f ca="1">IF($O17,NA(),MATCH($A17,Tarievenlijst!$F:$F,0))</f>
        <v>#N/A</v>
      </c>
      <c r="Q17" s="3" t="str">
        <f ca="1">IF($O17,"",INDEX(Tarievenlijst!$K:$K,$P17))</f>
        <v/>
      </c>
      <c r="T17" s="7" t="b">
        <f t="shared" si="5"/>
        <v>0</v>
      </c>
      <c r="U17" s="7">
        <f>IF($T17,NA(),MATCH($A17,Tarievenlijst!$H:$H,0))</f>
        <v>67</v>
      </c>
      <c r="V17" s="3" t="str">
        <f>IF($T17,"",INDEX(Tarievenlijst!$K:$K,$U17))</f>
        <v>Jeugdzorg Plus groep 3 kinderen</v>
      </c>
    </row>
    <row r="18" spans="1:22" x14ac:dyDescent="0.3">
      <c r="A18" s="7">
        <f t="shared" si="0"/>
        <v>4</v>
      </c>
      <c r="B18" s="7" t="b">
        <f t="shared" ca="1" si="1"/>
        <v>0</v>
      </c>
      <c r="C18" s="7">
        <f ca="1">IF($B18,NA(),MATCH($A18,Tarievenlijst!$B:$B,0))</f>
        <v>17</v>
      </c>
      <c r="D18" s="3" t="str">
        <f ca="1">IF($B18,"",INDEX(Tarievenlijst!$K:$K,$C18))</f>
        <v>Dagbesteding regulier (tarief vanaf 1.10.2022)</v>
      </c>
      <c r="G18" s="7" t="b">
        <f t="shared" ca="1" si="2"/>
        <v>0</v>
      </c>
      <c r="H18" s="7">
        <f ca="1">IF($G18,NA(),MATCH($A18,Tarievenlijst!$D:$D,0))</f>
        <v>33</v>
      </c>
      <c r="I18" s="3" t="str">
        <f ca="1">IF($G18,"",INDEX(Tarievenlijst!$K:$K,$H18))</f>
        <v>Categorie 50: Jeugdhulp op school</v>
      </c>
      <c r="K18" s="7" t="b">
        <f t="shared" ca="1" si="3"/>
        <v>0</v>
      </c>
      <c r="L18" s="7">
        <f ca="1">IF($K18,NA(),MATCH($A18,Tarievenlijst!$B:$B,0))</f>
        <v>17</v>
      </c>
      <c r="M18" s="3" t="str">
        <f ca="1">IF($K18,"",INDEX(Tarievenlijst!$K:$K,$L18))</f>
        <v>Dagbesteding regulier (tarief vanaf 1.10.2022)</v>
      </c>
      <c r="O18" s="7" t="b">
        <f t="shared" ca="1" si="4"/>
        <v>1</v>
      </c>
      <c r="P18" s="7" t="e">
        <f ca="1">IF($O18,NA(),MATCH($A18,Tarievenlijst!$F:$F,0))</f>
        <v>#N/A</v>
      </c>
      <c r="Q18" s="3" t="str">
        <f ca="1">IF($O18,"",INDEX(Tarievenlijst!$K:$K,$P18))</f>
        <v/>
      </c>
      <c r="T18" s="7" t="b">
        <f t="shared" si="5"/>
        <v>0</v>
      </c>
      <c r="U18" s="7">
        <f>IF($T18,NA(),MATCH($A18,Tarievenlijst!$H:$H,0))</f>
        <v>68</v>
      </c>
      <c r="V18" s="3" t="str">
        <f>IF($T18,"",INDEX(Tarievenlijst!$K:$K,$U18))</f>
        <v>Jeugdzorg Plus ambulant</v>
      </c>
    </row>
    <row r="19" spans="1:22" x14ac:dyDescent="0.3">
      <c r="A19" s="7">
        <f t="shared" si="0"/>
        <v>5</v>
      </c>
      <c r="B19" s="7" t="b">
        <f t="shared" ca="1" si="1"/>
        <v>0</v>
      </c>
      <c r="C19" s="7">
        <f ca="1">IF($B19,NA(),MATCH($A19,Tarievenlijst!$B:$B,0))</f>
        <v>18</v>
      </c>
      <c r="D19" s="3" t="str">
        <f ca="1">IF($B19,"",INDEX(Tarievenlijst!$K:$K,$C19))</f>
        <v>Dagbesteding intensief</v>
      </c>
      <c r="G19" s="7" t="b">
        <f t="shared" ca="1" si="2"/>
        <v>0</v>
      </c>
      <c r="H19" s="7">
        <f ca="1">IF($G19,NA(),MATCH($A19,Tarievenlijst!$D:$D,0))</f>
        <v>41</v>
      </c>
      <c r="I19" s="3" t="str">
        <f ca="1">IF($G19,"",INDEX(Tarievenlijst!$K:$K,$H19))</f>
        <v>Categorie 51: a-specifieke toewijzing Generalistische basis-ggz / vaktherapie</v>
      </c>
      <c r="K19" s="7" t="b">
        <f t="shared" ca="1" si="3"/>
        <v>0</v>
      </c>
      <c r="L19" s="7">
        <f ca="1">IF($K19,NA(),MATCH($A19,Tarievenlijst!$B:$B,0))</f>
        <v>18</v>
      </c>
      <c r="M19" s="3" t="str">
        <f ca="1">IF($K19,"",INDEX(Tarievenlijst!$K:$K,$L19))</f>
        <v>Dagbesteding intensief</v>
      </c>
      <c r="O19" s="7" t="b">
        <f t="shared" ca="1" si="4"/>
        <v>1</v>
      </c>
      <c r="P19" s="7" t="e">
        <f ca="1">IF($O19,NA(),MATCH($A19,Tarievenlijst!$F:$F,0))</f>
        <v>#N/A</v>
      </c>
      <c r="Q19" s="3" t="str">
        <f ca="1">IF($O19,"",INDEX(Tarievenlijst!$K:$K,$P19))</f>
        <v/>
      </c>
      <c r="T19" s="7" t="b">
        <f t="shared" si="5"/>
        <v>0</v>
      </c>
      <c r="U19" s="7">
        <f>IF($T19,NA(),MATCH($A19,Tarievenlijst!$H:$H,0))</f>
        <v>69</v>
      </c>
      <c r="V19" s="3" t="str">
        <f>IF($T19,"",INDEX(Tarievenlijst!$K:$K,$U19))</f>
        <v>Gezinshuis - regulier</v>
      </c>
    </row>
    <row r="20" spans="1:22" x14ac:dyDescent="0.3">
      <c r="A20" s="7">
        <f t="shared" si="0"/>
        <v>6</v>
      </c>
      <c r="B20" s="7" t="b">
        <f t="shared" ca="1" si="1"/>
        <v>0</v>
      </c>
      <c r="C20" s="7">
        <f ca="1">IF($B20,NA(),MATCH($A20,Tarievenlijst!$B:$B,0))</f>
        <v>19</v>
      </c>
      <c r="D20" s="3" t="str">
        <f ca="1">IF($B20,"",INDEX(Tarievenlijst!$K:$K,$C20))</f>
        <v>Naschoolse dagbesteding</v>
      </c>
      <c r="G20" s="7" t="b">
        <f t="shared" ca="1" si="2"/>
        <v>0</v>
      </c>
      <c r="H20" s="7">
        <f ca="1">IF($G20,NA(),MATCH($A20,Tarievenlijst!$D:$D,0))</f>
        <v>45</v>
      </c>
      <c r="I20" s="3" t="str">
        <f ca="1">IF($G20,"",INDEX(Tarievenlijst!$K:$K,$H20))</f>
        <v>Categorie 53: A-specifieke toewijzing Kindergeneeskunde</v>
      </c>
      <c r="K20" s="7" t="b">
        <f t="shared" ca="1" si="3"/>
        <v>0</v>
      </c>
      <c r="L20" s="7">
        <f ca="1">IF($K20,NA(),MATCH($A20,Tarievenlijst!$B:$B,0))</f>
        <v>19</v>
      </c>
      <c r="M20" s="3" t="str">
        <f ca="1">IF($K20,"",INDEX(Tarievenlijst!$K:$K,$L20))</f>
        <v>Naschoolse dagbesteding</v>
      </c>
      <c r="O20" s="7" t="b">
        <f t="shared" ca="1" si="4"/>
        <v>1</v>
      </c>
      <c r="P20" s="7" t="e">
        <f ca="1">IF($O20,NA(),MATCH($A20,Tarievenlijst!$F:$F,0))</f>
        <v>#N/A</v>
      </c>
      <c r="Q20" s="3" t="str">
        <f ca="1">IF($O20,"",INDEX(Tarievenlijst!$K:$K,$P20))</f>
        <v/>
      </c>
      <c r="T20" s="7" t="b">
        <f t="shared" si="5"/>
        <v>0</v>
      </c>
      <c r="U20" s="7">
        <f>IF($T20,NA(),MATCH($A20,Tarievenlijst!$H:$H,0))</f>
        <v>70</v>
      </c>
      <c r="V20" s="3" t="str">
        <f>IF($T20,"",INDEX(Tarievenlijst!$K:$K,$U20))</f>
        <v>Gezinshuis - intensief</v>
      </c>
    </row>
    <row r="21" spans="1:22" x14ac:dyDescent="0.3">
      <c r="A21" s="7">
        <f t="shared" si="0"/>
        <v>7</v>
      </c>
      <c r="B21" s="7" t="b">
        <f t="shared" ca="1" si="1"/>
        <v>0</v>
      </c>
      <c r="C21" s="7">
        <f ca="1">IF($B21,NA(),MATCH($A21,Tarievenlijst!$B:$B,0))</f>
        <v>20</v>
      </c>
      <c r="D21" s="3" t="str">
        <f ca="1">IF($B21,"",INDEX(Tarievenlijst!$K:$K,$C21))</f>
        <v>Dagbehandeling Specialistisch (GGZ)</v>
      </c>
      <c r="G21" s="7" t="b">
        <f t="shared" ca="1" si="2"/>
        <v>0</v>
      </c>
      <c r="H21" s="7">
        <f ca="1">IF($G21,NA(),MATCH($A21,Tarievenlijst!$D:$D,0))</f>
        <v>51</v>
      </c>
      <c r="I21" s="3" t="str">
        <f ca="1">IF($G21,"",INDEX(Tarievenlijst!$K:$K,$H21))</f>
        <v>Categorie 54: A-specifieke toewijzing Jeugd GGZ</v>
      </c>
      <c r="K21" s="7" t="b">
        <f t="shared" ca="1" si="3"/>
        <v>0</v>
      </c>
      <c r="L21" s="7">
        <f ca="1">IF($K21,NA(),MATCH($A21,Tarievenlijst!$B:$B,0))</f>
        <v>20</v>
      </c>
      <c r="M21" s="3" t="str">
        <f ca="1">IF($K21,"",INDEX(Tarievenlijst!$K:$K,$L21))</f>
        <v>Dagbehandeling Specialistisch (GGZ)</v>
      </c>
      <c r="O21" s="7" t="b">
        <f t="shared" ca="1" si="4"/>
        <v>1</v>
      </c>
      <c r="P21" s="7" t="e">
        <f ca="1">IF($O21,NA(),MATCH($A21,Tarievenlijst!$F:$F,0))</f>
        <v>#N/A</v>
      </c>
      <c r="Q21" s="3" t="str">
        <f ca="1">IF($O21,"",INDEX(Tarievenlijst!$K:$K,$P21))</f>
        <v/>
      </c>
      <c r="T21" s="7" t="b">
        <f t="shared" si="5"/>
        <v>0</v>
      </c>
      <c r="U21" s="7">
        <f>IF($T21,NA(),MATCH($A21,Tarievenlijst!$H:$H,0))</f>
        <v>71</v>
      </c>
      <c r="V21" s="3" t="str">
        <f>IF($T21,"",INDEX(Tarievenlijst!$K:$K,$U21))</f>
        <v>Pleegzorg regulier</v>
      </c>
    </row>
    <row r="22" spans="1:22" x14ac:dyDescent="0.3">
      <c r="A22" s="7">
        <f t="shared" si="0"/>
        <v>8</v>
      </c>
      <c r="B22" s="7" t="b">
        <f t="shared" ca="1" si="1"/>
        <v>0</v>
      </c>
      <c r="C22" s="7">
        <f ca="1">IF($B22,NA(),MATCH($A22,Tarievenlijst!$B:$B,0))</f>
        <v>23</v>
      </c>
      <c r="D22" s="3" t="str">
        <f ca="1">IF($B22,"",INDEX(Tarievenlijst!$K:$K,$C22))</f>
        <v>Multi-dimensionele Familie Therapie (MDFT)</v>
      </c>
      <c r="G22" s="7" t="b">
        <f t="shared" ca="1" si="2"/>
        <v>0</v>
      </c>
      <c r="H22" s="7">
        <f ca="1">IF($G22,NA(),MATCH($A22,Tarievenlijst!$D:$D,0))</f>
        <v>52</v>
      </c>
      <c r="I22" s="3" t="str">
        <f ca="1">IF($G22,"",INDEX(Tarievenlijst!$K:$K,$H22))</f>
        <v>Categorie 54: A-specifieke toewijzing Jeugd GGZ (hoogspecialistisch / forensisch)</v>
      </c>
      <c r="K22" s="7" t="b">
        <f t="shared" ca="1" si="3"/>
        <v>0</v>
      </c>
      <c r="L22" s="7">
        <f ca="1">IF($K22,NA(),MATCH($A22,Tarievenlijst!$B:$B,0))</f>
        <v>23</v>
      </c>
      <c r="M22" s="3" t="str">
        <f ca="1">IF($K22,"",INDEX(Tarievenlijst!$K:$K,$L22))</f>
        <v>Multi-dimensionele Familie Therapie (MDFT)</v>
      </c>
      <c r="O22" s="7" t="b">
        <f t="shared" ca="1" si="4"/>
        <v>1</v>
      </c>
      <c r="P22" s="7" t="e">
        <f ca="1">IF($O22,NA(),MATCH($A22,Tarievenlijst!$F:$F,0))</f>
        <v>#N/A</v>
      </c>
      <c r="Q22" s="3" t="str">
        <f ca="1">IF($O22,"",INDEX(Tarievenlijst!$K:$K,$P22))</f>
        <v/>
      </c>
      <c r="T22" s="7" t="b">
        <f t="shared" si="5"/>
        <v>0</v>
      </c>
      <c r="U22" s="7">
        <f>IF($T22,NA(),MATCH($A22,Tarievenlijst!$H:$H,0))</f>
        <v>72</v>
      </c>
      <c r="V22" s="3" t="str">
        <f>IF($T22,"",INDEX(Tarievenlijst!$K:$K,$U22))</f>
        <v>Pleegzorg deeltijd</v>
      </c>
    </row>
    <row r="23" spans="1:22" x14ac:dyDescent="0.3">
      <c r="A23" s="7">
        <f t="shared" si="0"/>
        <v>9</v>
      </c>
      <c r="B23" s="7" t="b">
        <f t="shared" ca="1" si="1"/>
        <v>0</v>
      </c>
      <c r="C23" s="7">
        <f ca="1">IF($B23,NA(),MATCH($A23,Tarievenlijst!$B:$B,0))</f>
        <v>24</v>
      </c>
      <c r="D23" s="3" t="str">
        <f ca="1">IF($B23,"",INDEX(Tarievenlijst!$K:$K,$C23))</f>
        <v>Gezinsbehandeling</v>
      </c>
      <c r="G23" s="7" t="b">
        <f t="shared" ca="1" si="2"/>
        <v>1</v>
      </c>
      <c r="H23" s="7" t="e">
        <f ca="1">IF($G23,NA(),MATCH($A23,Tarievenlijst!$D:$D,0))</f>
        <v>#N/A</v>
      </c>
      <c r="I23" s="3" t="str">
        <f ca="1">IF($G23,"",INDEX(Tarievenlijst!$K:$K,$H23))</f>
        <v/>
      </c>
      <c r="K23" s="7" t="b">
        <f t="shared" ca="1" si="3"/>
        <v>0</v>
      </c>
      <c r="L23" s="7">
        <f ca="1">IF($K23,NA(),MATCH($A23,Tarievenlijst!$B:$B,0))</f>
        <v>24</v>
      </c>
      <c r="M23" s="3" t="str">
        <f ca="1">IF($K23,"",INDEX(Tarievenlijst!$K:$K,$L23))</f>
        <v>Gezinsbehandeling</v>
      </c>
      <c r="O23" s="7" t="b">
        <f t="shared" ca="1" si="4"/>
        <v>1</v>
      </c>
      <c r="P23" s="7" t="e">
        <f ca="1">IF($O23,NA(),MATCH($A23,Tarievenlijst!$F:$F,0))</f>
        <v>#N/A</v>
      </c>
      <c r="Q23" s="3" t="str">
        <f ca="1">IF($O23,"",INDEX(Tarievenlijst!$K:$K,$P23))</f>
        <v/>
      </c>
      <c r="T23" s="7" t="b">
        <f t="shared" si="5"/>
        <v>0</v>
      </c>
      <c r="U23" s="7">
        <f>IF($T23,NA(),MATCH($A23,Tarievenlijst!$H:$H,0))</f>
        <v>73</v>
      </c>
      <c r="V23" s="3" t="str">
        <f>IF($T23,"",INDEX(Tarievenlijst!$K:$K,$U23))</f>
        <v>Pleegzorg toeslag intensief</v>
      </c>
    </row>
    <row r="24" spans="1:22" x14ac:dyDescent="0.3">
      <c r="A24" s="7">
        <f t="shared" si="0"/>
        <v>10</v>
      </c>
      <c r="B24" s="7" t="b">
        <f t="shared" ca="1" si="1"/>
        <v>0</v>
      </c>
      <c r="C24" s="7">
        <f ca="1">IF($B24,NA(),MATCH($A24,Tarievenlijst!$B:$B,0))</f>
        <v>25</v>
      </c>
      <c r="D24" s="3" t="str">
        <f ca="1">IF($B24,"",INDEX(Tarievenlijst!$K:$K,$C24))</f>
        <v>Basisdiagnostiek</v>
      </c>
      <c r="G24" s="7" t="b">
        <f t="shared" ca="1" si="2"/>
        <v>1</v>
      </c>
      <c r="H24" s="7" t="e">
        <f ca="1">IF($G24,NA(),MATCH($A24,Tarievenlijst!$D:$D,0))</f>
        <v>#N/A</v>
      </c>
      <c r="I24" s="3" t="str">
        <f ca="1">IF($G24,"",INDEX(Tarievenlijst!$K:$K,$H24))</f>
        <v/>
      </c>
      <c r="K24" s="7" t="b">
        <f t="shared" ca="1" si="3"/>
        <v>0</v>
      </c>
      <c r="L24" s="7">
        <f ca="1">IF($K24,NA(),MATCH($A24,Tarievenlijst!$B:$B,0))</f>
        <v>25</v>
      </c>
      <c r="M24" s="3" t="str">
        <f ca="1">IF($K24,"",INDEX(Tarievenlijst!$K:$K,$L24))</f>
        <v>Basisdiagnostiek</v>
      </c>
      <c r="O24" s="7" t="b">
        <f t="shared" ca="1" si="4"/>
        <v>1</v>
      </c>
      <c r="P24" s="7" t="e">
        <f ca="1">IF($O24,NA(),MATCH($A24,Tarievenlijst!$F:$F,0))</f>
        <v>#N/A</v>
      </c>
      <c r="Q24" s="3" t="str">
        <f ca="1">IF($O24,"",INDEX(Tarievenlijst!$K:$K,$P24))</f>
        <v/>
      </c>
      <c r="T24" s="7" t="b">
        <f t="shared" si="5"/>
        <v>0</v>
      </c>
      <c r="U24" s="7">
        <f>IF($T24,NA(),MATCH($A24,Tarievenlijst!$H:$H,0))</f>
        <v>74</v>
      </c>
      <c r="V24" s="3" t="str">
        <f>IF($T24,"",INDEX(Tarievenlijst!$K:$K,$U24))</f>
        <v>24 uur behandelgroep (groepsgr. 7)</v>
      </c>
    </row>
    <row r="25" spans="1:22" x14ac:dyDescent="0.3">
      <c r="A25" s="7">
        <f t="shared" si="0"/>
        <v>11</v>
      </c>
      <c r="B25" s="7" t="b">
        <f t="shared" ca="1" si="1"/>
        <v>0</v>
      </c>
      <c r="C25" s="7">
        <f ca="1">IF($B25,NA(),MATCH($A25,Tarievenlijst!$B:$B,0))</f>
        <v>26</v>
      </c>
      <c r="D25" s="3" t="str">
        <f ca="1">IF($B25,"",INDEX(Tarievenlijst!$K:$K,$C25))</f>
        <v>Begeleiding Basis</v>
      </c>
      <c r="G25" s="7" t="b">
        <f t="shared" ca="1" si="2"/>
        <v>1</v>
      </c>
      <c r="H25" s="7" t="e">
        <f ca="1">IF($G25,NA(),MATCH($A25,Tarievenlijst!$D:$D,0))</f>
        <v>#N/A</v>
      </c>
      <c r="I25" s="3" t="str">
        <f ca="1">IF($G25,"",INDEX(Tarievenlijst!$K:$K,$H25))</f>
        <v/>
      </c>
      <c r="K25" s="7" t="b">
        <f t="shared" ca="1" si="3"/>
        <v>0</v>
      </c>
      <c r="L25" s="7">
        <f ca="1">IF($K25,NA(),MATCH($A25,Tarievenlijst!$B:$B,0))</f>
        <v>26</v>
      </c>
      <c r="M25" s="3" t="str">
        <f ca="1">IF($K25,"",INDEX(Tarievenlijst!$K:$K,$L25))</f>
        <v>Begeleiding Basis</v>
      </c>
      <c r="O25" s="7" t="b">
        <f t="shared" ca="1" si="4"/>
        <v>1</v>
      </c>
      <c r="P25" s="7" t="e">
        <f ca="1">IF($O25,NA(),MATCH($A25,Tarievenlijst!$F:$F,0))</f>
        <v>#N/A</v>
      </c>
      <c r="Q25" s="3" t="str">
        <f ca="1">IF($O25,"",INDEX(Tarievenlijst!$K:$K,$P25))</f>
        <v/>
      </c>
      <c r="T25" s="7" t="b">
        <f t="shared" si="5"/>
        <v>0</v>
      </c>
      <c r="U25" s="7">
        <f>IF($T25,NA(),MATCH($A25,Tarievenlijst!$H:$H,0))</f>
        <v>75</v>
      </c>
      <c r="V25" s="3" t="str">
        <f>IF($T25,"",INDEX(Tarievenlijst!$K:$K,$U25))</f>
        <v>IKB Hechting Pluryn</v>
      </c>
    </row>
    <row r="26" spans="1:22" x14ac:dyDescent="0.3">
      <c r="A26" s="7">
        <f t="shared" si="0"/>
        <v>12</v>
      </c>
      <c r="B26" s="7" t="b">
        <f t="shared" ca="1" si="1"/>
        <v>0</v>
      </c>
      <c r="C26" s="7">
        <f ca="1">IF($B26,NA(),MATCH($A26,Tarievenlijst!$B:$B,0))</f>
        <v>27</v>
      </c>
      <c r="D26" s="3" t="str">
        <f ca="1">IF($B26,"",INDEX(Tarievenlijst!$K:$K,$C26))</f>
        <v>Begeleiding regulier</v>
      </c>
      <c r="G26" s="7" t="b">
        <f t="shared" ca="1" si="2"/>
        <v>1</v>
      </c>
      <c r="H26" s="7" t="e">
        <f ca="1">IF($G26,NA(),MATCH($A26,Tarievenlijst!$D:$D,0))</f>
        <v>#N/A</v>
      </c>
      <c r="I26" s="3" t="str">
        <f ca="1">IF($G26,"",INDEX(Tarievenlijst!$K:$K,$H26))</f>
        <v/>
      </c>
      <c r="K26" s="7" t="b">
        <f t="shared" ca="1" si="3"/>
        <v>0</v>
      </c>
      <c r="L26" s="7">
        <f ca="1">IF($K26,NA(),MATCH($A26,Tarievenlijst!$B:$B,0))</f>
        <v>27</v>
      </c>
      <c r="M26" s="3" t="str">
        <f ca="1">IF($K26,"",INDEX(Tarievenlijst!$K:$K,$L26))</f>
        <v>Begeleiding regulier</v>
      </c>
      <c r="O26" s="7" t="b">
        <f t="shared" ca="1" si="4"/>
        <v>1</v>
      </c>
      <c r="P26" s="7" t="e">
        <f ca="1">IF($O26,NA(),MATCH($A26,Tarievenlijst!$F:$F,0))</f>
        <v>#N/A</v>
      </c>
      <c r="Q26" s="3" t="str">
        <f ca="1">IF($O26,"",INDEX(Tarievenlijst!$K:$K,$P26))</f>
        <v/>
      </c>
      <c r="T26" s="7" t="b">
        <f t="shared" si="5"/>
        <v>0</v>
      </c>
      <c r="U26" s="7">
        <f>IF($T26,NA(),MATCH($A26,Tarievenlijst!$H:$H,0))</f>
        <v>76</v>
      </c>
      <c r="V26" s="3" t="str">
        <f>IF($T26,"",INDEX(Tarievenlijst!$K:$K,$U26))</f>
        <v>IKB ASS Pluryn</v>
      </c>
    </row>
    <row r="27" spans="1:22" x14ac:dyDescent="0.3">
      <c r="A27" s="7">
        <f t="shared" si="0"/>
        <v>13</v>
      </c>
      <c r="B27" s="7" t="b">
        <f t="shared" ca="1" si="1"/>
        <v>0</v>
      </c>
      <c r="C27" s="7">
        <f ca="1">IF($B27,NA(),MATCH($A27,Tarievenlijst!$B:$B,0))</f>
        <v>28</v>
      </c>
      <c r="D27" s="3" t="str">
        <f ca="1">IF($B27,"",INDEX(Tarievenlijst!$K:$K,$C27))</f>
        <v>Begeleiding specialistisch</v>
      </c>
      <c r="G27" s="7" t="b">
        <f t="shared" ca="1" si="2"/>
        <v>1</v>
      </c>
      <c r="H27" s="7" t="e">
        <f ca="1">IF($G27,NA(),MATCH($A27,Tarievenlijst!$D:$D,0))</f>
        <v>#N/A</v>
      </c>
      <c r="I27" s="3" t="str">
        <f ca="1">IF($G27,"",INDEX(Tarievenlijst!$K:$K,$H27))</f>
        <v/>
      </c>
      <c r="K27" s="7" t="b">
        <f t="shared" ca="1" si="3"/>
        <v>0</v>
      </c>
      <c r="L27" s="7">
        <f ca="1">IF($K27,NA(),MATCH($A27,Tarievenlijst!$B:$B,0))</f>
        <v>28</v>
      </c>
      <c r="M27" s="3" t="str">
        <f ca="1">IF($K27,"",INDEX(Tarievenlijst!$K:$K,$L27))</f>
        <v>Begeleiding specialistisch</v>
      </c>
      <c r="O27" s="7" t="b">
        <f t="shared" ca="1" si="4"/>
        <v>1</v>
      </c>
      <c r="P27" s="7" t="e">
        <f ca="1">IF($O27,NA(),MATCH($A27,Tarievenlijst!$F:$F,0))</f>
        <v>#N/A</v>
      </c>
      <c r="Q27" s="3" t="str">
        <f ca="1">IF($O27,"",INDEX(Tarievenlijst!$K:$K,$P27))</f>
        <v/>
      </c>
      <c r="T27" s="7" t="b">
        <f t="shared" si="5"/>
        <v>0</v>
      </c>
      <c r="U27" s="7">
        <f>IF($T27,NA(),MATCH($A27,Tarievenlijst!$H:$H,0))</f>
        <v>78</v>
      </c>
      <c r="V27" s="3" t="str">
        <f>IF($T27,"",INDEX(Tarievenlijst!$K:$K,$U27))</f>
        <v>HIC - GGZ</v>
      </c>
    </row>
    <row r="28" spans="1:22" x14ac:dyDescent="0.3">
      <c r="A28" s="7">
        <f t="shared" si="0"/>
        <v>14</v>
      </c>
      <c r="B28" s="7" t="b">
        <f t="shared" ca="1" si="1"/>
        <v>0</v>
      </c>
      <c r="C28" s="7">
        <f ca="1">IF($B28,NA(),MATCH($A28,Tarievenlijst!$B:$B,0))</f>
        <v>29</v>
      </c>
      <c r="D28" s="3" t="str">
        <f ca="1">IF($B28,"",INDEX(Tarievenlijst!$K:$K,$C28))</f>
        <v>Behandeling J&amp;O</v>
      </c>
      <c r="G28" s="7" t="b">
        <f t="shared" ca="1" si="2"/>
        <v>1</v>
      </c>
      <c r="H28" s="7" t="e">
        <f ca="1">IF($G28,NA(),MATCH($A28,Tarievenlijst!$D:$D,0))</f>
        <v>#N/A</v>
      </c>
      <c r="I28" s="3" t="str">
        <f ca="1">IF($G28,"",INDEX(Tarievenlijst!$K:$K,$H28))</f>
        <v/>
      </c>
      <c r="K28" s="7" t="b">
        <f t="shared" ca="1" si="3"/>
        <v>0</v>
      </c>
      <c r="L28" s="7">
        <f ca="1">IF($K28,NA(),MATCH($A28,Tarievenlijst!$B:$B,0))</f>
        <v>29</v>
      </c>
      <c r="M28" s="3" t="str">
        <f ca="1">IF($K28,"",INDEX(Tarievenlijst!$K:$K,$L28))</f>
        <v>Behandeling J&amp;O</v>
      </c>
      <c r="O28" s="7" t="b">
        <f t="shared" ca="1" si="4"/>
        <v>1</v>
      </c>
      <c r="P28" s="7" t="e">
        <f ca="1">IF($O28,NA(),MATCH($A28,Tarievenlijst!$F:$F,0))</f>
        <v>#N/A</v>
      </c>
      <c r="Q28" s="3" t="str">
        <f ca="1">IF($O28,"",INDEX(Tarievenlijst!$K:$K,$P28))</f>
        <v/>
      </c>
      <c r="T28" s="7" t="b">
        <f t="shared" si="5"/>
        <v>0</v>
      </c>
      <c r="U28" s="7">
        <f>IF($T28,NA(),MATCH($A28,Tarievenlijst!$H:$H,0))</f>
        <v>79</v>
      </c>
      <c r="V28" s="3" t="str">
        <f>IF($T28,"",INDEX(Tarievenlijst!$K:$K,$U28))</f>
        <v>Verblijf met behandeling</v>
      </c>
    </row>
    <row r="29" spans="1:22" x14ac:dyDescent="0.3">
      <c r="A29" s="7">
        <f t="shared" si="0"/>
        <v>15</v>
      </c>
      <c r="B29" s="7" t="b">
        <f t="shared" ca="1" si="1"/>
        <v>0</v>
      </c>
      <c r="C29" s="7">
        <f ca="1">IF($B29,NA(),MATCH($A29,Tarievenlijst!$B:$B,0))</f>
        <v>30</v>
      </c>
      <c r="D29" s="3" t="str">
        <f ca="1">IF($B29,"",INDEX(Tarievenlijst!$K:$K,$C29))</f>
        <v>Behandeling VG</v>
      </c>
      <c r="G29" s="7" t="b">
        <f t="shared" ca="1" si="2"/>
        <v>1</v>
      </c>
      <c r="H29" s="7" t="e">
        <f ca="1">IF($G29,NA(),MATCH($A29,Tarievenlijst!$D:$D,0))</f>
        <v>#N/A</v>
      </c>
      <c r="I29" s="3" t="str">
        <f ca="1">IF($G29,"",INDEX(Tarievenlijst!$K:$K,$H29))</f>
        <v/>
      </c>
      <c r="K29" s="7" t="b">
        <f t="shared" ca="1" si="3"/>
        <v>0</v>
      </c>
      <c r="L29" s="7">
        <f ca="1">IF($K29,NA(),MATCH($A29,Tarievenlijst!$B:$B,0))</f>
        <v>30</v>
      </c>
      <c r="M29" s="3" t="str">
        <f ca="1">IF($K29,"",INDEX(Tarievenlijst!$K:$K,$L29))</f>
        <v>Behandeling VG</v>
      </c>
      <c r="O29" s="7" t="b">
        <f t="shared" ca="1" si="4"/>
        <v>1</v>
      </c>
      <c r="P29" s="7" t="e">
        <f ca="1">IF($O29,NA(),MATCH($A29,Tarievenlijst!$F:$F,0))</f>
        <v>#N/A</v>
      </c>
      <c r="Q29" s="3" t="str">
        <f ca="1">IF($O29,"",INDEX(Tarievenlijst!$K:$K,$P29))</f>
        <v/>
      </c>
      <c r="T29" s="7" t="b">
        <f t="shared" si="5"/>
        <v>0</v>
      </c>
      <c r="U29" s="7">
        <f>IF($T29,NA(),MATCH($A29,Tarievenlijst!$H:$H,0))</f>
        <v>80</v>
      </c>
      <c r="V29" s="3" t="str">
        <f>IF($T29,"",INDEX(Tarievenlijst!$K:$K,$U29))</f>
        <v>Verblijf met behandeling - intensief</v>
      </c>
    </row>
    <row r="30" spans="1:22" x14ac:dyDescent="0.3">
      <c r="A30" s="7">
        <f t="shared" si="0"/>
        <v>16</v>
      </c>
      <c r="B30" s="7" t="b">
        <f t="shared" ca="1" si="1"/>
        <v>0</v>
      </c>
      <c r="C30" s="7">
        <f ca="1">IF($B30,NA(),MATCH($A30,Tarievenlijst!$B:$B,0))</f>
        <v>31</v>
      </c>
      <c r="D30" s="3" t="str">
        <f ca="1">IF($B30,"",INDEX(Tarievenlijst!$K:$K,$C30))</f>
        <v>Ervaringsdeskundige</v>
      </c>
      <c r="G30" s="7" t="b">
        <f t="shared" ca="1" si="2"/>
        <v>1</v>
      </c>
      <c r="H30" s="7" t="e">
        <f ca="1">IF($G30,NA(),MATCH($A30,Tarievenlijst!$D:$D,0))</f>
        <v>#N/A</v>
      </c>
      <c r="I30" s="3" t="str">
        <f ca="1">IF($G30,"",INDEX(Tarievenlijst!$K:$K,$H30))</f>
        <v/>
      </c>
      <c r="K30" s="7" t="b">
        <f t="shared" ca="1" si="3"/>
        <v>0</v>
      </c>
      <c r="L30" s="7">
        <f ca="1">IF($K30,NA(),MATCH($A30,Tarievenlijst!$B:$B,0))</f>
        <v>31</v>
      </c>
      <c r="M30" s="3" t="str">
        <f ca="1">IF($K30,"",INDEX(Tarievenlijst!$K:$K,$L30))</f>
        <v>Ervaringsdeskundige</v>
      </c>
      <c r="O30" s="7" t="b">
        <f t="shared" ca="1" si="4"/>
        <v>1</v>
      </c>
      <c r="P30" s="7" t="e">
        <f ca="1">IF($O30,NA(),MATCH($A30,Tarievenlijst!$F:$F,0))</f>
        <v>#N/A</v>
      </c>
      <c r="Q30" s="3" t="str">
        <f ca="1">IF($O30,"",INDEX(Tarievenlijst!$K:$K,$P30))</f>
        <v/>
      </c>
      <c r="T30" s="7" t="b">
        <f t="shared" si="5"/>
        <v>0</v>
      </c>
      <c r="U30" s="7">
        <f>IF($T30,NA(),MATCH($A30,Tarievenlijst!$H:$H,0))</f>
        <v>81</v>
      </c>
      <c r="V30" s="3" t="str">
        <f>IF($T30,"",INDEX(Tarievenlijst!$K:$K,$U30))</f>
        <v>Verblijf met behandeling - 3 milieu</v>
      </c>
    </row>
    <row r="31" spans="1:22" x14ac:dyDescent="0.3">
      <c r="A31" s="7">
        <f t="shared" si="0"/>
        <v>17</v>
      </c>
      <c r="B31" s="7" t="b">
        <f t="shared" ca="1" si="1"/>
        <v>0</v>
      </c>
      <c r="C31" s="7">
        <f ca="1">IF($B31,NA(),MATCH($A31,Tarievenlijst!$B:$B,0))</f>
        <v>34</v>
      </c>
      <c r="D31" s="3" t="str">
        <f ca="1">IF($B31,"",INDEX(Tarievenlijst!$K:$K,$C31))</f>
        <v>JoS: Begeleiding Basis</v>
      </c>
      <c r="G31" s="7" t="b">
        <f t="shared" ca="1" si="2"/>
        <v>1</v>
      </c>
      <c r="H31" s="7" t="e">
        <f ca="1">IF($G31,NA(),MATCH($A31,Tarievenlijst!$D:$D,0))</f>
        <v>#N/A</v>
      </c>
      <c r="I31" s="3" t="str">
        <f ca="1">IF($G31,"",INDEX(Tarievenlijst!$K:$K,$H31))</f>
        <v/>
      </c>
      <c r="K31" s="7" t="b">
        <f t="shared" ca="1" si="3"/>
        <v>0</v>
      </c>
      <c r="L31" s="7">
        <f ca="1">IF($K31,NA(),MATCH($A31,Tarievenlijst!$B:$B,0))</f>
        <v>34</v>
      </c>
      <c r="M31" s="3" t="str">
        <f ca="1">IF($K31,"",INDEX(Tarievenlijst!$K:$K,$L31))</f>
        <v>JoS: Begeleiding Basis</v>
      </c>
      <c r="O31" s="7" t="b">
        <f t="shared" ca="1" si="4"/>
        <v>1</v>
      </c>
      <c r="P31" s="7" t="e">
        <f ca="1">IF($O31,NA(),MATCH($A31,Tarievenlijst!$F:$F,0))</f>
        <v>#N/A</v>
      </c>
      <c r="Q31" s="3" t="str">
        <f ca="1">IF($O31,"",INDEX(Tarievenlijst!$K:$K,$P31))</f>
        <v/>
      </c>
      <c r="T31" s="7" t="b">
        <f t="shared" si="5"/>
        <v>0</v>
      </c>
      <c r="U31" s="7">
        <f>IF($T31,NA(),MATCH($A31,Tarievenlijst!$H:$H,0))</f>
        <v>82</v>
      </c>
      <c r="V31" s="3" t="str">
        <f>IF($T31,"",INDEX(Tarievenlijst!$K:$K,$U31))</f>
        <v>Verblijf met behandeling - 3 milieu VG</v>
      </c>
    </row>
    <row r="32" spans="1:22" x14ac:dyDescent="0.3">
      <c r="A32" s="7">
        <f t="shared" si="0"/>
        <v>18</v>
      </c>
      <c r="B32" s="7" t="b">
        <f t="shared" ca="1" si="1"/>
        <v>0</v>
      </c>
      <c r="C32" s="7">
        <f ca="1">IF($B32,NA(),MATCH($A32,Tarievenlijst!$B:$B,0))</f>
        <v>35</v>
      </c>
      <c r="D32" s="3" t="str">
        <f ca="1">IF($B32,"",INDEX(Tarievenlijst!$K:$K,$C32))</f>
        <v>JoS: Begeleiding regulier</v>
      </c>
      <c r="G32" s="7" t="b">
        <f t="shared" ca="1" si="2"/>
        <v>1</v>
      </c>
      <c r="H32" s="7" t="e">
        <f ca="1">IF($G32,NA(),MATCH($A32,Tarievenlijst!$D:$D,0))</f>
        <v>#N/A</v>
      </c>
      <c r="I32" s="3" t="str">
        <f ca="1">IF($G32,"",INDEX(Tarievenlijst!$K:$K,$H32))</f>
        <v/>
      </c>
      <c r="K32" s="7" t="b">
        <f t="shared" ca="1" si="3"/>
        <v>0</v>
      </c>
      <c r="L32" s="7">
        <f ca="1">IF($K32,NA(),MATCH($A32,Tarievenlijst!$B:$B,0))</f>
        <v>35</v>
      </c>
      <c r="M32" s="3" t="str">
        <f ca="1">IF($K32,"",INDEX(Tarievenlijst!$K:$K,$L32))</f>
        <v>JoS: Begeleiding regulier</v>
      </c>
      <c r="O32" s="7" t="b">
        <f t="shared" ca="1" si="4"/>
        <v>1</v>
      </c>
      <c r="P32" s="7" t="e">
        <f ca="1">IF($O32,NA(),MATCH($A32,Tarievenlijst!$F:$F,0))</f>
        <v>#N/A</v>
      </c>
      <c r="Q32" s="3" t="str">
        <f ca="1">IF($O32,"",INDEX(Tarievenlijst!$K:$K,$P32))</f>
        <v/>
      </c>
      <c r="T32" s="7" t="b">
        <f t="shared" si="5"/>
        <v>0</v>
      </c>
      <c r="U32" s="7">
        <f>IF($T32,NA(),MATCH($A32,Tarievenlijst!$H:$H,0))</f>
        <v>83</v>
      </c>
      <c r="V32" s="3" t="str">
        <f>IF($T32,"",INDEX(Tarievenlijst!$K:$K,$U32))</f>
        <v>Logeren Regulier</v>
      </c>
    </row>
    <row r="33" spans="1:22" x14ac:dyDescent="0.3">
      <c r="A33" s="7">
        <f t="shared" si="0"/>
        <v>19</v>
      </c>
      <c r="B33" s="7" t="b">
        <f t="shared" ca="1" si="1"/>
        <v>0</v>
      </c>
      <c r="C33" s="7">
        <f ca="1">IF($B33,NA(),MATCH($A33,Tarievenlijst!$B:$B,0))</f>
        <v>36</v>
      </c>
      <c r="D33" s="3" t="str">
        <f ca="1">IF($B33,"",INDEX(Tarievenlijst!$K:$K,$C33))</f>
        <v>JoS: Begeleiding specialistisch</v>
      </c>
      <c r="G33" s="7" t="b">
        <f t="shared" ca="1" si="2"/>
        <v>1</v>
      </c>
      <c r="H33" s="7" t="e">
        <f ca="1">IF($G33,NA(),MATCH($A33,Tarievenlijst!$D:$D,0))</f>
        <v>#N/A</v>
      </c>
      <c r="I33" s="3" t="str">
        <f ca="1">IF($G33,"",INDEX(Tarievenlijst!$K:$K,$H33))</f>
        <v/>
      </c>
      <c r="K33" s="7" t="b">
        <f t="shared" ca="1" si="3"/>
        <v>0</v>
      </c>
      <c r="L33" s="7">
        <f ca="1">IF($K33,NA(),MATCH($A33,Tarievenlijst!$B:$B,0))</f>
        <v>36</v>
      </c>
      <c r="M33" s="3" t="str">
        <f ca="1">IF($K33,"",INDEX(Tarievenlijst!$K:$K,$L33))</f>
        <v>JoS: Begeleiding specialistisch</v>
      </c>
      <c r="O33" s="7" t="b">
        <f t="shared" ca="1" si="4"/>
        <v>1</v>
      </c>
      <c r="P33" s="7" t="e">
        <f ca="1">IF($O33,NA(),MATCH($A33,Tarievenlijst!$F:$F,0))</f>
        <v>#N/A</v>
      </c>
      <c r="Q33" s="3" t="str">
        <f ca="1">IF($O33,"",INDEX(Tarievenlijst!$K:$K,$P33))</f>
        <v/>
      </c>
      <c r="T33" s="7" t="b">
        <f t="shared" si="5"/>
        <v>0</v>
      </c>
      <c r="U33" s="7">
        <f>IF($T33,NA(),MATCH($A33,Tarievenlijst!$H:$H,0))</f>
        <v>84</v>
      </c>
      <c r="V33" s="3" t="str">
        <f>IF($T33,"",INDEX(Tarievenlijst!$K:$K,$U33))</f>
        <v>Logeren intensief</v>
      </c>
    </row>
    <row r="34" spans="1:22" x14ac:dyDescent="0.3">
      <c r="A34" s="7">
        <f t="shared" si="0"/>
        <v>20</v>
      </c>
      <c r="B34" s="7" t="b">
        <f t="shared" ca="1" si="1"/>
        <v>0</v>
      </c>
      <c r="C34" s="7">
        <f ca="1">IF($B34,NA(),MATCH($A34,Tarievenlijst!$B:$B,0))</f>
        <v>37</v>
      </c>
      <c r="D34" s="3" t="str">
        <f ca="1">IF($B34,"",INDEX(Tarievenlijst!$K:$K,$C34))</f>
        <v>JoS: GGZ regulier/ generalistisch (basis GGZ)</v>
      </c>
      <c r="G34" s="7" t="b">
        <f t="shared" ca="1" si="2"/>
        <v>1</v>
      </c>
      <c r="H34" s="7" t="e">
        <f ca="1">IF($G34,NA(),MATCH($A34,Tarievenlijst!$D:$D,0))</f>
        <v>#N/A</v>
      </c>
      <c r="I34" s="3" t="str">
        <f ca="1">IF($G34,"",INDEX(Tarievenlijst!$K:$K,$H34))</f>
        <v/>
      </c>
      <c r="K34" s="7" t="b">
        <f t="shared" ca="1" si="3"/>
        <v>0</v>
      </c>
      <c r="L34" s="7">
        <f ca="1">IF($K34,NA(),MATCH($A34,Tarievenlijst!$B:$B,0))</f>
        <v>37</v>
      </c>
      <c r="M34" s="3" t="str">
        <f ca="1">IF($K34,"",INDEX(Tarievenlijst!$K:$K,$L34))</f>
        <v>JoS: GGZ regulier/ generalistisch (basis GGZ)</v>
      </c>
      <c r="O34" s="7" t="b">
        <f t="shared" ca="1" si="4"/>
        <v>1</v>
      </c>
      <c r="P34" s="7" t="e">
        <f ca="1">IF($O34,NA(),MATCH($A34,Tarievenlijst!$F:$F,0))</f>
        <v>#N/A</v>
      </c>
      <c r="Q34" s="3" t="str">
        <f ca="1">IF($O34,"",INDEX(Tarievenlijst!$K:$K,$P34))</f>
        <v/>
      </c>
      <c r="T34" s="7" t="b">
        <f t="shared" si="5"/>
        <v>0</v>
      </c>
      <c r="U34" s="7">
        <f>IF($T34,NA(),MATCH($A34,Tarievenlijst!$H:$H,0))</f>
        <v>85</v>
      </c>
      <c r="V34" s="3" t="str">
        <f>IF($T34,"",INDEX(Tarievenlijst!$K:$K,$U34))</f>
        <v>Logeren extra intensief</v>
      </c>
    </row>
    <row r="35" spans="1:22" x14ac:dyDescent="0.3">
      <c r="A35" s="7">
        <f t="shared" si="0"/>
        <v>21</v>
      </c>
      <c r="B35" s="7" t="b">
        <f t="shared" ca="1" si="1"/>
        <v>0</v>
      </c>
      <c r="C35" s="7">
        <f ca="1">IF($B35,NA(),MATCH($A35,Tarievenlijst!$B:$B,0))</f>
        <v>38</v>
      </c>
      <c r="D35" s="3" t="str">
        <f ca="1">IF($B35,"",INDEX(Tarievenlijst!$K:$K,$C35))</f>
        <v>JoS: Persoonlijke verzorging</v>
      </c>
      <c r="G35" s="7" t="b">
        <f t="shared" ca="1" si="2"/>
        <v>1</v>
      </c>
      <c r="H35" s="7" t="e">
        <f ca="1">IF($G35,NA(),MATCH($A35,Tarievenlijst!$D:$D,0))</f>
        <v>#N/A</v>
      </c>
      <c r="I35" s="3" t="str">
        <f ca="1">IF($G35,"",INDEX(Tarievenlijst!$K:$K,$H35))</f>
        <v/>
      </c>
      <c r="K35" s="7" t="b">
        <f t="shared" ca="1" si="3"/>
        <v>0</v>
      </c>
      <c r="L35" s="7">
        <f ca="1">IF($K35,NA(),MATCH($A35,Tarievenlijst!$B:$B,0))</f>
        <v>38</v>
      </c>
      <c r="M35" s="3" t="str">
        <f ca="1">IF($K35,"",INDEX(Tarievenlijst!$K:$K,$L35))</f>
        <v>JoS: Persoonlijke verzorging</v>
      </c>
      <c r="O35" s="7" t="b">
        <f t="shared" ca="1" si="4"/>
        <v>1</v>
      </c>
      <c r="P35" s="7" t="e">
        <f ca="1">IF($O35,NA(),MATCH($A35,Tarievenlijst!$F:$F,0))</f>
        <v>#N/A</v>
      </c>
      <c r="Q35" s="3" t="str">
        <f ca="1">IF($O35,"",INDEX(Tarievenlijst!$K:$K,$P35))</f>
        <v/>
      </c>
      <c r="T35" s="7" t="b">
        <f t="shared" si="5"/>
        <v>0</v>
      </c>
      <c r="U35" s="7">
        <f>IF($T35,NA(),MATCH($A35,Tarievenlijst!$H:$H,0))</f>
        <v>86</v>
      </c>
      <c r="V35" s="3" t="str">
        <f>IF($T35,"",INDEX(Tarievenlijst!$K:$K,$U35))</f>
        <v>Wonen met begeleiding - licht</v>
      </c>
    </row>
    <row r="36" spans="1:22" x14ac:dyDescent="0.3">
      <c r="A36" s="7">
        <f t="shared" si="0"/>
        <v>22</v>
      </c>
      <c r="B36" s="7" t="b">
        <f t="shared" ca="1" si="1"/>
        <v>0</v>
      </c>
      <c r="C36" s="7">
        <f ca="1">IF($B36,NA(),MATCH($A36,Tarievenlijst!$B:$B,0))</f>
        <v>39</v>
      </c>
      <c r="D36" s="3" t="str">
        <f ca="1">IF($B36,"",INDEX(Tarievenlijst!$K:$K,$C36))</f>
        <v>JoS: Specialistische diagnostiek</v>
      </c>
      <c r="G36" s="7" t="b">
        <f t="shared" ca="1" si="2"/>
        <v>1</v>
      </c>
      <c r="H36" s="7" t="e">
        <f ca="1">IF($G36,NA(),MATCH($A36,Tarievenlijst!$D:$D,0))</f>
        <v>#N/A</v>
      </c>
      <c r="I36" s="3" t="str">
        <f ca="1">IF($G36,"",INDEX(Tarievenlijst!$K:$K,$H36))</f>
        <v/>
      </c>
      <c r="K36" s="7" t="b">
        <f t="shared" ca="1" si="3"/>
        <v>0</v>
      </c>
      <c r="L36" s="7">
        <f ca="1">IF($K36,NA(),MATCH($A36,Tarievenlijst!$B:$B,0))</f>
        <v>39</v>
      </c>
      <c r="M36" s="3" t="str">
        <f ca="1">IF($K36,"",INDEX(Tarievenlijst!$K:$K,$L36))</f>
        <v>JoS: Specialistische diagnostiek</v>
      </c>
      <c r="O36" s="7" t="b">
        <f t="shared" ca="1" si="4"/>
        <v>1</v>
      </c>
      <c r="P36" s="7" t="e">
        <f ca="1">IF($O36,NA(),MATCH($A36,Tarievenlijst!$F:$F,0))</f>
        <v>#N/A</v>
      </c>
      <c r="Q36" s="3" t="str">
        <f ca="1">IF($O36,"",INDEX(Tarievenlijst!$K:$K,$P36))</f>
        <v/>
      </c>
      <c r="T36" s="7" t="b">
        <f t="shared" si="5"/>
        <v>0</v>
      </c>
      <c r="U36" s="7">
        <f>IF($T36,NA(),MATCH($A36,Tarievenlijst!$H:$H,0))</f>
        <v>87</v>
      </c>
      <c r="V36" s="3" t="str">
        <f>IF($T36,"",INDEX(Tarievenlijst!$K:$K,$U36))</f>
        <v>Wonen met begeleiding - regulier</v>
      </c>
    </row>
    <row r="37" spans="1:22" x14ac:dyDescent="0.3">
      <c r="A37" s="7">
        <f t="shared" si="0"/>
        <v>23</v>
      </c>
      <c r="B37" s="7" t="b">
        <f t="shared" ca="1" si="1"/>
        <v>0</v>
      </c>
      <c r="C37" s="7">
        <f ca="1">IF($B37,NA(),MATCH($A37,Tarievenlijst!$B:$B,0))</f>
        <v>42</v>
      </c>
      <c r="D37" s="3" t="str">
        <f ca="1">IF($B37,"",INDEX(Tarievenlijst!$K:$K,$C37))</f>
        <v>ggz regulier/ generalistisch (basis ggz)</v>
      </c>
      <c r="G37" s="7" t="b">
        <f t="shared" ca="1" si="2"/>
        <v>1</v>
      </c>
      <c r="H37" s="7" t="e">
        <f ca="1">IF($G37,NA(),MATCH($A37,Tarievenlijst!$D:$D,0))</f>
        <v>#N/A</v>
      </c>
      <c r="I37" s="3" t="str">
        <f ca="1">IF($G37,"",INDEX(Tarievenlijst!$K:$K,$H37))</f>
        <v/>
      </c>
      <c r="K37" s="7" t="b">
        <f t="shared" ca="1" si="3"/>
        <v>0</v>
      </c>
      <c r="L37" s="7">
        <f ca="1">IF($K37,NA(),MATCH($A37,Tarievenlijst!$B:$B,0))</f>
        <v>42</v>
      </c>
      <c r="M37" s="3" t="str">
        <f ca="1">IF($K37,"",INDEX(Tarievenlijst!$K:$K,$L37))</f>
        <v>ggz regulier/ generalistisch (basis ggz)</v>
      </c>
      <c r="O37" s="7" t="b">
        <f t="shared" ca="1" si="4"/>
        <v>1</v>
      </c>
      <c r="P37" s="7" t="e">
        <f ca="1">IF($O37,NA(),MATCH($A37,Tarievenlijst!$F:$F,0))</f>
        <v>#N/A</v>
      </c>
      <c r="Q37" s="3" t="str">
        <f ca="1">IF($O37,"",INDEX(Tarievenlijst!$K:$K,$P37))</f>
        <v/>
      </c>
      <c r="T37" s="7" t="b">
        <f t="shared" si="5"/>
        <v>0</v>
      </c>
      <c r="U37" s="7">
        <f>IF($T37,NA(),MATCH($A37,Tarievenlijst!$H:$H,0))</f>
        <v>88</v>
      </c>
      <c r="V37" s="3" t="str">
        <f>IF($T37,"",INDEX(Tarievenlijst!$K:$K,$U37))</f>
        <v>Wonen met begeleiding intensief</v>
      </c>
    </row>
    <row r="38" spans="1:22" x14ac:dyDescent="0.3">
      <c r="A38" s="7">
        <f t="shared" si="0"/>
        <v>24</v>
      </c>
      <c r="B38" s="7" t="b">
        <f t="shared" ca="1" si="1"/>
        <v>0</v>
      </c>
      <c r="C38" s="7">
        <f ca="1">IF($B38,NA(),MATCH($A38,Tarievenlijst!$B:$B,0))</f>
        <v>43</v>
      </c>
      <c r="D38" s="3" t="str">
        <f ca="1">IF($B38,"",INDEX(Tarievenlijst!$K:$K,$C38))</f>
        <v>Vaktherapie</v>
      </c>
      <c r="G38" s="7" t="b">
        <f t="shared" ca="1" si="2"/>
        <v>1</v>
      </c>
      <c r="H38" s="7" t="e">
        <f ca="1">IF($G38,NA(),MATCH($A38,Tarievenlijst!$D:$D,0))</f>
        <v>#N/A</v>
      </c>
      <c r="I38" s="3" t="str">
        <f ca="1">IF($G38,"",INDEX(Tarievenlijst!$K:$K,$H38))</f>
        <v/>
      </c>
      <c r="K38" s="7" t="b">
        <f t="shared" ca="1" si="3"/>
        <v>0</v>
      </c>
      <c r="L38" s="7">
        <f ca="1">IF($K38,NA(),MATCH($A38,Tarievenlijst!$B:$B,0))</f>
        <v>43</v>
      </c>
      <c r="M38" s="3" t="str">
        <f ca="1">IF($K38,"",INDEX(Tarievenlijst!$K:$K,$L38))</f>
        <v>Vaktherapie</v>
      </c>
      <c r="O38" s="7" t="b">
        <f t="shared" ca="1" si="4"/>
        <v>1</v>
      </c>
      <c r="P38" s="7" t="e">
        <f ca="1">IF($O38,NA(),MATCH($A38,Tarievenlijst!$F:$F,0))</f>
        <v>#N/A</v>
      </c>
      <c r="Q38" s="3" t="str">
        <f ca="1">IF($O38,"",INDEX(Tarievenlijst!$K:$K,$P38))</f>
        <v/>
      </c>
      <c r="T38" s="7" t="b">
        <f t="shared" si="5"/>
        <v>0</v>
      </c>
      <c r="U38" s="7">
        <f>IF($T38,NA(),MATCH($A38,Tarievenlijst!$H:$H,0))</f>
        <v>89</v>
      </c>
      <c r="V38" s="3" t="str">
        <f>IF($T38,"",INDEX(Tarievenlijst!$K:$K,$U38))</f>
        <v>Logeren Harmonicavoorziening</v>
      </c>
    </row>
    <row r="39" spans="1:22" x14ac:dyDescent="0.3">
      <c r="A39" s="7">
        <f t="shared" si="0"/>
        <v>25</v>
      </c>
      <c r="B39" s="7" t="b">
        <f t="shared" ca="1" si="1"/>
        <v>0</v>
      </c>
      <c r="C39" s="7">
        <f ca="1">IF($B39,NA(),MATCH($A39,Tarievenlijst!$B:$B,0))</f>
        <v>46</v>
      </c>
      <c r="D39" s="3" t="str">
        <f ca="1">IF($B39,"",INDEX(Tarievenlijst!$K:$K,$C39))</f>
        <v>Curatieve zorg door Kinderarts</v>
      </c>
      <c r="G39" s="7" t="b">
        <f t="shared" ca="1" si="2"/>
        <v>1</v>
      </c>
      <c r="H39" s="7" t="e">
        <f ca="1">IF($G39,NA(),MATCH($A39,Tarievenlijst!$D:$D,0))</f>
        <v>#N/A</v>
      </c>
      <c r="I39" s="3" t="str">
        <f ca="1">IF($G39,"",INDEX(Tarievenlijst!$K:$K,$H39))</f>
        <v/>
      </c>
      <c r="K39" s="7" t="b">
        <f t="shared" ca="1" si="3"/>
        <v>0</v>
      </c>
      <c r="L39" s="7">
        <f ca="1">IF($K39,NA(),MATCH($A39,Tarievenlijst!$B:$B,0))</f>
        <v>46</v>
      </c>
      <c r="M39" s="3" t="str">
        <f ca="1">IF($K39,"",INDEX(Tarievenlijst!$K:$K,$L39))</f>
        <v>Curatieve zorg door Kinderarts</v>
      </c>
      <c r="O39" s="7" t="b">
        <f t="shared" ca="1" si="4"/>
        <v>1</v>
      </c>
      <c r="P39" s="7" t="e">
        <f ca="1">IF($O39,NA(),MATCH($A39,Tarievenlijst!$F:$F,0))</f>
        <v>#N/A</v>
      </c>
      <c r="Q39" s="3" t="str">
        <f ca="1">IF($O39,"",INDEX(Tarievenlijst!$K:$K,$P39))</f>
        <v/>
      </c>
      <c r="T39" s="7" t="b">
        <f t="shared" si="5"/>
        <v>0</v>
      </c>
      <c r="U39" s="7">
        <f>IF($T39,NA(),MATCH($A39,Tarievenlijst!$H:$H,0))</f>
        <v>90</v>
      </c>
      <c r="V39" s="3" t="str">
        <f>IF($T39,"",INDEX(Tarievenlijst!$K:$K,$U39))</f>
        <v>Kleinschalige woonvoorziening VIC woning</v>
      </c>
    </row>
    <row r="40" spans="1:22" x14ac:dyDescent="0.3">
      <c r="A40" s="7">
        <f t="shared" si="0"/>
        <v>26</v>
      </c>
      <c r="B40" s="7" t="b">
        <f t="shared" ca="1" si="1"/>
        <v>0</v>
      </c>
      <c r="C40" s="7">
        <f ca="1">IF($B40,NA(),MATCH($A40,Tarievenlijst!$B:$B,0))</f>
        <v>47</v>
      </c>
      <c r="D40" s="3" t="str">
        <f ca="1">IF($B40,"",INDEX(Tarievenlijst!$K:$K,$C40))</f>
        <v>Medicatieveiligheid (verpleegkundig specialist)</v>
      </c>
      <c r="G40" s="7" t="b">
        <f t="shared" ca="1" si="2"/>
        <v>1</v>
      </c>
      <c r="H40" s="7" t="e">
        <f ca="1">IF($G40,NA(),MATCH($A40,Tarievenlijst!$D:$D,0))</f>
        <v>#N/A</v>
      </c>
      <c r="I40" s="3" t="str">
        <f ca="1">IF($G40,"",INDEX(Tarievenlijst!$K:$K,$H40))</f>
        <v/>
      </c>
      <c r="K40" s="7" t="b">
        <f t="shared" ca="1" si="3"/>
        <v>0</v>
      </c>
      <c r="L40" s="7">
        <f ca="1">IF($K40,NA(),MATCH($A40,Tarievenlijst!$B:$B,0))</f>
        <v>47</v>
      </c>
      <c r="M40" s="3" t="str">
        <f ca="1">IF($K40,"",INDEX(Tarievenlijst!$K:$K,$L40))</f>
        <v>Medicatieveiligheid (verpleegkundig specialist)</v>
      </c>
      <c r="O40" s="7" t="b">
        <f t="shared" ca="1" si="4"/>
        <v>1</v>
      </c>
      <c r="P40" s="7" t="e">
        <f ca="1">IF($O40,NA(),MATCH($A40,Tarievenlijst!$F:$F,0))</f>
        <v>#N/A</v>
      </c>
      <c r="Q40" s="3" t="str">
        <f ca="1">IF($O40,"",INDEX(Tarievenlijst!$K:$K,$P40))</f>
        <v/>
      </c>
      <c r="T40" s="7" t="b">
        <f t="shared" si="5"/>
        <v>0</v>
      </c>
      <c r="U40" s="7">
        <f>IF($T40,NA(),MATCH($A40,Tarievenlijst!$H:$H,0))</f>
        <v>91</v>
      </c>
      <c r="V40" s="3" t="str">
        <f>IF($T40,"",INDEX(Tarievenlijst!$K:$K,$U40))</f>
        <v>Wonen met begeleiding - extra intensief</v>
      </c>
    </row>
    <row r="41" spans="1:22" x14ac:dyDescent="0.3">
      <c r="A41" s="7">
        <f t="shared" si="0"/>
        <v>27</v>
      </c>
      <c r="B41" s="7" t="b">
        <f t="shared" ca="1" si="1"/>
        <v>0</v>
      </c>
      <c r="C41" s="7">
        <f ca="1">IF($B41,NA(),MATCH($A41,Tarievenlijst!$B:$B,0))</f>
        <v>53</v>
      </c>
      <c r="D41" s="3" t="str">
        <f ca="1">IF($B41,"",INDEX(Tarievenlijst!$K:$K,$C41))</f>
        <v>GGZ Specialistisch</v>
      </c>
      <c r="G41" s="7" t="b">
        <f t="shared" ca="1" si="2"/>
        <v>1</v>
      </c>
      <c r="H41" s="7" t="e">
        <f ca="1">IF($G41,NA(),MATCH($A41,Tarievenlijst!$D:$D,0))</f>
        <v>#N/A</v>
      </c>
      <c r="I41" s="3" t="str">
        <f ca="1">IF($G41,"",INDEX(Tarievenlijst!$K:$K,$H41))</f>
        <v/>
      </c>
      <c r="K41" s="7" t="b">
        <f t="shared" ca="1" si="3"/>
        <v>0</v>
      </c>
      <c r="L41" s="7">
        <f ca="1">IF($K41,NA(),MATCH($A41,Tarievenlijst!$B:$B,0))</f>
        <v>53</v>
      </c>
      <c r="M41" s="3" t="str">
        <f ca="1">IF($K41,"",INDEX(Tarievenlijst!$K:$K,$L41))</f>
        <v>GGZ Specialistisch</v>
      </c>
      <c r="O41" s="7" t="b">
        <f t="shared" ca="1" si="4"/>
        <v>1</v>
      </c>
      <c r="P41" s="7" t="e">
        <f ca="1">IF($O41,NA(),MATCH($A41,Tarievenlijst!$F:$F,0))</f>
        <v>#N/A</v>
      </c>
      <c r="Q41" s="3" t="str">
        <f ca="1">IF($O41,"",INDEX(Tarievenlijst!$K:$K,$P41))</f>
        <v/>
      </c>
      <c r="T41" s="7" t="b">
        <f t="shared" si="5"/>
        <v>0</v>
      </c>
      <c r="U41" s="7">
        <f>IF($T41,NA(),MATCH($A41,Tarievenlijst!$H:$H,0))</f>
        <v>93</v>
      </c>
      <c r="V41" s="3" t="str">
        <f>IF($T41,"",INDEX(Tarievenlijst!$K:$K,$U41))</f>
        <v>Toeslag crisis ambulant</v>
      </c>
    </row>
    <row r="42" spans="1:22" x14ac:dyDescent="0.3">
      <c r="A42" s="7">
        <f t="shared" si="0"/>
        <v>28</v>
      </c>
      <c r="B42" s="7" t="b">
        <f t="shared" ca="1" si="1"/>
        <v>0</v>
      </c>
      <c r="C42" s="7">
        <f ca="1">IF($B42,NA(),MATCH($A42,Tarievenlijst!$B:$B,0))</f>
        <v>54</v>
      </c>
      <c r="D42" s="3" t="str">
        <f ca="1">IF($B42,"",INDEX(Tarievenlijst!$K:$K,$C42))</f>
        <v>Specialistische diagnostiek</v>
      </c>
      <c r="G42" s="7" t="b">
        <f t="shared" ca="1" si="2"/>
        <v>1</v>
      </c>
      <c r="H42" s="7" t="e">
        <f ca="1">IF($G42,NA(),MATCH($A42,Tarievenlijst!$D:$D,0))</f>
        <v>#N/A</v>
      </c>
      <c r="I42" s="3" t="str">
        <f ca="1">IF($G42,"",INDEX(Tarievenlijst!$K:$K,$H42))</f>
        <v/>
      </c>
      <c r="K42" s="7" t="b">
        <f t="shared" ca="1" si="3"/>
        <v>0</v>
      </c>
      <c r="L42" s="7">
        <f ca="1">IF($K42,NA(),MATCH($A42,Tarievenlijst!$B:$B,0))</f>
        <v>54</v>
      </c>
      <c r="M42" s="3" t="str">
        <f ca="1">IF($K42,"",INDEX(Tarievenlijst!$K:$K,$L42))</f>
        <v>Specialistische diagnostiek</v>
      </c>
      <c r="O42" s="7" t="b">
        <f t="shared" ca="1" si="4"/>
        <v>1</v>
      </c>
      <c r="P42" s="7" t="e">
        <f ca="1">IF($O42,NA(),MATCH($A42,Tarievenlijst!$F:$F,0))</f>
        <v>#N/A</v>
      </c>
      <c r="Q42" s="3" t="str">
        <f ca="1">IF($O42,"",INDEX(Tarievenlijst!$K:$K,$P42))</f>
        <v/>
      </c>
      <c r="T42" s="7" t="b">
        <f t="shared" si="5"/>
        <v>0</v>
      </c>
      <c r="U42" s="7">
        <f>IF($T42,NA(),MATCH($A42,Tarievenlijst!$H:$H,0))</f>
        <v>94</v>
      </c>
      <c r="V42" s="3" t="str">
        <f>IF($T42,"",INDEX(Tarievenlijst!$K:$K,$U42))</f>
        <v>Toeslag crisis bij Verblijf met behandeling</v>
      </c>
    </row>
    <row r="43" spans="1:22" x14ac:dyDescent="0.3">
      <c r="A43" s="7">
        <f t="shared" si="0"/>
        <v>29</v>
      </c>
      <c r="B43" s="7" t="b">
        <f t="shared" ca="1" si="1"/>
        <v>0</v>
      </c>
      <c r="C43" s="7">
        <f ca="1">IF($B43,NA(),MATCH($A43,Tarievenlijst!$B:$B,0))</f>
        <v>55</v>
      </c>
      <c r="D43" s="3" t="str">
        <f ca="1">IF($B43,"",INDEX(Tarievenlijst!$K:$K,$C43))</f>
        <v>Forensische GGZ</v>
      </c>
      <c r="G43" s="7" t="b">
        <f t="shared" ca="1" si="2"/>
        <v>1</v>
      </c>
      <c r="H43" s="7" t="e">
        <f ca="1">IF($G43,NA(),MATCH($A43,Tarievenlijst!$D:$D,0))</f>
        <v>#N/A</v>
      </c>
      <c r="I43" s="3" t="str">
        <f ca="1">IF($G43,"",INDEX(Tarievenlijst!$K:$K,$H43))</f>
        <v/>
      </c>
      <c r="K43" s="7" t="b">
        <f t="shared" ca="1" si="3"/>
        <v>0</v>
      </c>
      <c r="L43" s="7">
        <f ca="1">IF($K43,NA(),MATCH($A43,Tarievenlijst!$B:$B,0))</f>
        <v>55</v>
      </c>
      <c r="M43" s="3" t="str">
        <f ca="1">IF($K43,"",INDEX(Tarievenlijst!$K:$K,$L43))</f>
        <v>Forensische GGZ</v>
      </c>
      <c r="O43" s="7" t="b">
        <f t="shared" ca="1" si="4"/>
        <v>1</v>
      </c>
      <c r="P43" s="7" t="e">
        <f ca="1">IF($O43,NA(),MATCH($A43,Tarievenlijst!$F:$F,0))</f>
        <v>#N/A</v>
      </c>
      <c r="Q43" s="3" t="str">
        <f ca="1">IF($O43,"",INDEX(Tarievenlijst!$K:$K,$P43))</f>
        <v/>
      </c>
      <c r="T43" s="7" t="b">
        <f t="shared" si="5"/>
        <v>0</v>
      </c>
      <c r="U43" s="7">
        <f>IF($T43,NA(),MATCH($A43,Tarievenlijst!$H:$H,0))</f>
        <v>95</v>
      </c>
      <c r="V43" s="3" t="str">
        <f>IF($T43,"",INDEX(Tarievenlijst!$K:$K,$U43))</f>
        <v>Toeslag crisis bij Wonen</v>
      </c>
    </row>
    <row r="44" spans="1:22" x14ac:dyDescent="0.3">
      <c r="A44" s="7">
        <f t="shared" si="0"/>
        <v>30</v>
      </c>
      <c r="B44" s="7" t="b">
        <f t="shared" ca="1" si="1"/>
        <v>0</v>
      </c>
      <c r="C44" s="7">
        <f ca="1">IF($B44,NA(),MATCH($A44,Tarievenlijst!$B:$B,0))</f>
        <v>56</v>
      </c>
      <c r="D44" s="3" t="str">
        <f ca="1">IF($B44,"",INDEX(Tarievenlijst!$K:$K,$C44))</f>
        <v>GGZ specialistisch midden</v>
      </c>
      <c r="G44" s="7" t="b">
        <f t="shared" ca="1" si="2"/>
        <v>1</v>
      </c>
      <c r="H44" s="7" t="e">
        <f ca="1">IF($G44,NA(),MATCH($A44,Tarievenlijst!$D:$D,0))</f>
        <v>#N/A</v>
      </c>
      <c r="I44" s="3" t="str">
        <f ca="1">IF($G44,"",INDEX(Tarievenlijst!$K:$K,$H44))</f>
        <v/>
      </c>
      <c r="K44" s="7" t="b">
        <f t="shared" ca="1" si="3"/>
        <v>0</v>
      </c>
      <c r="L44" s="7">
        <f ca="1">IF($K44,NA(),MATCH($A44,Tarievenlijst!$B:$B,0))</f>
        <v>56</v>
      </c>
      <c r="M44" s="3" t="str">
        <f ca="1">IF($K44,"",INDEX(Tarievenlijst!$K:$K,$L44))</f>
        <v>GGZ specialistisch midden</v>
      </c>
      <c r="O44" s="7" t="b">
        <f t="shared" ca="1" si="4"/>
        <v>1</v>
      </c>
      <c r="P44" s="7" t="e">
        <f ca="1">IF($O44,NA(),MATCH($A44,Tarievenlijst!$F:$F,0))</f>
        <v>#N/A</v>
      </c>
      <c r="Q44" s="3" t="str">
        <f ca="1">IF($O44,"",INDEX(Tarievenlijst!$K:$K,$P44))</f>
        <v/>
      </c>
      <c r="T44" s="7" t="b">
        <f t="shared" si="5"/>
        <v>0</v>
      </c>
      <c r="U44" s="7">
        <f>IF($T44,NA(),MATCH($A44,Tarievenlijst!$H:$H,0))</f>
        <v>96</v>
      </c>
      <c r="V44" s="3" t="str">
        <f>IF($T44,"",INDEX(Tarievenlijst!$K:$K,$U44))</f>
        <v>Toeslag crisis pleegzorg</v>
      </c>
    </row>
    <row r="45" spans="1:22" x14ac:dyDescent="0.3">
      <c r="A45" s="7">
        <f t="shared" si="0"/>
        <v>31</v>
      </c>
      <c r="B45" s="7" t="b">
        <f t="shared" ca="1" si="1"/>
        <v>0</v>
      </c>
      <c r="C45" s="7">
        <f ca="1">IF($B45,NA(),MATCH($A45,Tarievenlijst!$B:$B,0))</f>
        <v>57</v>
      </c>
      <c r="D45" s="3" t="str">
        <f ca="1">IF($B45,"",INDEX(Tarievenlijst!$K:$K,$C45))</f>
        <v>GGZ hoogspecialistisch</v>
      </c>
      <c r="G45" s="7" t="b">
        <f t="shared" ca="1" si="2"/>
        <v>1</v>
      </c>
      <c r="H45" s="7" t="e">
        <f ca="1">IF($G45,NA(),MATCH($A45,Tarievenlijst!$D:$D,0))</f>
        <v>#N/A</v>
      </c>
      <c r="I45" s="3" t="str">
        <f ca="1">IF($G45,"",INDEX(Tarievenlijst!$K:$K,$H45))</f>
        <v/>
      </c>
      <c r="K45" s="7" t="b">
        <f t="shared" ca="1" si="3"/>
        <v>0</v>
      </c>
      <c r="L45" s="7">
        <f ca="1">IF($K45,NA(),MATCH($A45,Tarievenlijst!$B:$B,0))</f>
        <v>57</v>
      </c>
      <c r="M45" s="3" t="str">
        <f ca="1">IF($K45,"",INDEX(Tarievenlijst!$K:$K,$L45))</f>
        <v>GGZ hoogspecialistisch</v>
      </c>
      <c r="O45" s="7" t="b">
        <f t="shared" ca="1" si="4"/>
        <v>1</v>
      </c>
      <c r="P45" s="7" t="e">
        <f ca="1">IF($O45,NA(),MATCH($A45,Tarievenlijst!$F:$F,0))</f>
        <v>#N/A</v>
      </c>
      <c r="Q45" s="3" t="str">
        <f ca="1">IF($O45,"",INDEX(Tarievenlijst!$K:$K,$P45))</f>
        <v/>
      </c>
      <c r="T45" s="7" t="b">
        <f t="shared" si="5"/>
        <v>0</v>
      </c>
      <c r="U45" s="7">
        <f>IF($T45,NA(),MATCH($A45,Tarievenlijst!$H:$H,0))</f>
        <v>98</v>
      </c>
      <c r="V45" s="3" t="str">
        <f>IF($T45,"",INDEX(Tarievenlijst!$K:$K,$U45))</f>
        <v>Dienstverlening consult en advies HBO</v>
      </c>
    </row>
    <row r="46" spans="1:22" x14ac:dyDescent="0.3">
      <c r="A46" s="7">
        <f t="shared" si="0"/>
        <v>32</v>
      </c>
      <c r="B46" s="7" t="b">
        <f t="shared" ref="B46:B73" ca="1" si="6">$A46&gt;D$12</f>
        <v>0</v>
      </c>
      <c r="C46" s="7">
        <f ca="1">IF($B46,NA(),MATCH($A46,Tarievenlijst!$B:$B,0))</f>
        <v>65</v>
      </c>
      <c r="D46" s="3" t="str">
        <f ca="1">IF($B46,"",INDEX(Tarievenlijst!$K:$K,$C46))</f>
        <v>Jeugdzorg Plus</v>
      </c>
      <c r="G46" s="7" t="b">
        <f t="shared" ref="G46:G73" ca="1" si="7">$A46&gt;I$12</f>
        <v>1</v>
      </c>
      <c r="H46" s="7" t="e">
        <f ca="1">IF($G46,NA(),MATCH($A46,Tarievenlijst!$D:$D,0))</f>
        <v>#N/A</v>
      </c>
      <c r="I46" s="3" t="str">
        <f ca="1">IF($G46,"",INDEX(Tarievenlijst!$K:$K,$H46))</f>
        <v/>
      </c>
      <c r="K46" s="7" t="b">
        <f t="shared" ca="1" si="3"/>
        <v>0</v>
      </c>
      <c r="L46" s="7">
        <f ca="1">IF($K46,NA(),MATCH($A46,Tarievenlijst!$B:$B,0))</f>
        <v>65</v>
      </c>
      <c r="M46" s="3" t="str">
        <f ca="1">IF($K46,"",INDEX(Tarievenlijst!$K:$K,$L46))</f>
        <v>Jeugdzorg Plus</v>
      </c>
      <c r="O46" s="7" t="b">
        <f t="shared" ca="1" si="4"/>
        <v>1</v>
      </c>
      <c r="P46" s="7" t="e">
        <f ca="1">IF($O46,NA(),MATCH($A46,Tarievenlijst!$F:$F,0))</f>
        <v>#N/A</v>
      </c>
      <c r="Q46" s="3" t="str">
        <f ca="1">IF($O46,"",INDEX(Tarievenlijst!$K:$K,$P46))</f>
        <v/>
      </c>
      <c r="T46" s="7" t="b">
        <f t="shared" si="5"/>
        <v>0</v>
      </c>
      <c r="U46" s="7">
        <f>IF($T46,NA(),MATCH($A46,Tarievenlijst!$H:$H,0))</f>
        <v>99</v>
      </c>
      <c r="V46" s="3" t="str">
        <f>IF($T46,"",INDEX(Tarievenlijst!$K:$K,$U46))</f>
        <v>Dienstverlening consult en advies WO</v>
      </c>
    </row>
    <row r="47" spans="1:22" x14ac:dyDescent="0.3">
      <c r="A47" s="7">
        <f t="shared" si="0"/>
        <v>33</v>
      </c>
      <c r="B47" s="7" t="b">
        <f t="shared" ca="1" si="6"/>
        <v>0</v>
      </c>
      <c r="C47" s="7">
        <f ca="1">IF($B47,NA(),MATCH($A47,Tarievenlijst!$B:$B,0))</f>
        <v>66</v>
      </c>
      <c r="D47" s="3" t="str">
        <f ca="1">IF($B47,"",INDEX(Tarievenlijst!$K:$K,$C47))</f>
        <v>Jeugdzorg Plus groep 6 kinderen</v>
      </c>
      <c r="G47" s="7" t="b">
        <f t="shared" ca="1" si="7"/>
        <v>1</v>
      </c>
      <c r="H47" s="7" t="e">
        <f ca="1">IF($G47,NA(),MATCH($A47,Tarievenlijst!$D:$D,0))</f>
        <v>#N/A</v>
      </c>
      <c r="I47" s="3" t="str">
        <f ca="1">IF($G47,"",INDEX(Tarievenlijst!$K:$K,$H47))</f>
        <v/>
      </c>
      <c r="K47" s="7" t="b">
        <f t="shared" ca="1" si="3"/>
        <v>0</v>
      </c>
      <c r="L47" s="7">
        <f ca="1">IF($K47,NA(),MATCH($A47,Tarievenlijst!$B:$B,0))</f>
        <v>66</v>
      </c>
      <c r="M47" s="3" t="str">
        <f ca="1">IF($K47,"",INDEX(Tarievenlijst!$K:$K,$L47))</f>
        <v>Jeugdzorg Plus groep 6 kinderen</v>
      </c>
      <c r="O47" s="7" t="b">
        <f t="shared" ca="1" si="4"/>
        <v>1</v>
      </c>
      <c r="P47" s="7" t="e">
        <f ca="1">IF($O47,NA(),MATCH($A47,Tarievenlijst!$F:$F,0))</f>
        <v>#N/A</v>
      </c>
      <c r="Q47" s="3" t="str">
        <f ca="1">IF($O47,"",INDEX(Tarievenlijst!$K:$K,$P47))</f>
        <v/>
      </c>
      <c r="T47" s="7" t="b">
        <f t="shared" si="5"/>
        <v>0</v>
      </c>
      <c r="U47" s="7">
        <f>IF($T47,NA(),MATCH($A47,Tarievenlijst!$H:$H,0))</f>
        <v>100</v>
      </c>
      <c r="V47" s="3" t="str">
        <f>IF($T47,"",INDEX(Tarievenlijst!$K:$K,$U47))</f>
        <v>Dienstverlening consult en advies WO+</v>
      </c>
    </row>
    <row r="48" spans="1:22" x14ac:dyDescent="0.3">
      <c r="A48" s="7">
        <f t="shared" si="0"/>
        <v>34</v>
      </c>
      <c r="B48" s="7" t="b">
        <f t="shared" ca="1" si="6"/>
        <v>0</v>
      </c>
      <c r="C48" s="7">
        <f ca="1">IF($B48,NA(),MATCH($A48,Tarievenlijst!$B:$B,0))</f>
        <v>67</v>
      </c>
      <c r="D48" s="3" t="str">
        <f ca="1">IF($B48,"",INDEX(Tarievenlijst!$K:$K,$C48))</f>
        <v>Jeugdzorg Plus groep 3 kinderen</v>
      </c>
      <c r="G48" s="7" t="b">
        <f t="shared" ca="1" si="7"/>
        <v>1</v>
      </c>
      <c r="H48" s="7" t="e">
        <f ca="1">IF($G48,NA(),MATCH($A48,Tarievenlijst!$D:$D,0))</f>
        <v>#N/A</v>
      </c>
      <c r="I48" s="3" t="str">
        <f ca="1">IF($G48,"",INDEX(Tarievenlijst!$K:$K,$H48))</f>
        <v/>
      </c>
      <c r="K48" s="7" t="b">
        <f t="shared" ca="1" si="3"/>
        <v>0</v>
      </c>
      <c r="L48" s="7">
        <f ca="1">IF($K48,NA(),MATCH($A48,Tarievenlijst!$B:$B,0))</f>
        <v>67</v>
      </c>
      <c r="M48" s="3" t="str">
        <f ca="1">IF($K48,"",INDEX(Tarievenlijst!$K:$K,$L48))</f>
        <v>Jeugdzorg Plus groep 3 kinderen</v>
      </c>
      <c r="O48" s="7" t="b">
        <f t="shared" ca="1" si="4"/>
        <v>1</v>
      </c>
      <c r="P48" s="7" t="e">
        <f ca="1">IF($O48,NA(),MATCH($A48,Tarievenlijst!$F:$F,0))</f>
        <v>#N/A</v>
      </c>
      <c r="Q48" s="3" t="str">
        <f ca="1">IF($O48,"",INDEX(Tarievenlijst!$K:$K,$P48))</f>
        <v/>
      </c>
      <c r="T48" s="7" t="b">
        <f t="shared" si="5"/>
        <v>0</v>
      </c>
      <c r="U48" s="7">
        <f>IF($T48,NA(),MATCH($A48,Tarievenlijst!$H:$H,0))</f>
        <v>101</v>
      </c>
      <c r="V48" s="3" t="str">
        <f>IF($T48,"",INDEX(Tarievenlijst!$K:$K,$U48))</f>
        <v>ED Diagnostiek en Behandeling</v>
      </c>
    </row>
    <row r="49" spans="1:22" x14ac:dyDescent="0.3">
      <c r="A49" s="7">
        <f t="shared" si="0"/>
        <v>35</v>
      </c>
      <c r="B49" s="7" t="b">
        <f t="shared" ca="1" si="6"/>
        <v>0</v>
      </c>
      <c r="C49" s="7">
        <f ca="1">IF($B49,NA(),MATCH($A49,Tarievenlijst!$B:$B,0))</f>
        <v>68</v>
      </c>
      <c r="D49" s="3" t="str">
        <f ca="1">IF($B49,"",INDEX(Tarievenlijst!$K:$K,$C49))</f>
        <v>Jeugdzorg Plus ambulant</v>
      </c>
      <c r="G49" s="7" t="b">
        <f t="shared" ca="1" si="7"/>
        <v>1</v>
      </c>
      <c r="H49" s="7" t="e">
        <f ca="1">IF($G49,NA(),MATCH($A49,Tarievenlijst!$D:$D,0))</f>
        <v>#N/A</v>
      </c>
      <c r="I49" s="3" t="str">
        <f ca="1">IF($G49,"",INDEX(Tarievenlijst!$K:$K,$H49))</f>
        <v/>
      </c>
      <c r="K49" s="7" t="b">
        <f t="shared" ca="1" si="3"/>
        <v>0</v>
      </c>
      <c r="L49" s="7">
        <f ca="1">IF($K49,NA(),MATCH($A49,Tarievenlijst!$B:$B,0))</f>
        <v>68</v>
      </c>
      <c r="M49" s="3" t="str">
        <f ca="1">IF($K49,"",INDEX(Tarievenlijst!$K:$K,$L49))</f>
        <v>Jeugdzorg Plus ambulant</v>
      </c>
      <c r="O49" s="7" t="b">
        <f t="shared" ca="1" si="4"/>
        <v>1</v>
      </c>
      <c r="P49" s="7" t="e">
        <f ca="1">IF($O49,NA(),MATCH($A49,Tarievenlijst!$F:$F,0))</f>
        <v>#N/A</v>
      </c>
      <c r="Q49" s="3" t="str">
        <f ca="1">IF($O49,"",INDEX(Tarievenlijst!$K:$K,$P49))</f>
        <v/>
      </c>
      <c r="T49" s="7" t="b">
        <f t="shared" si="5"/>
        <v>0</v>
      </c>
      <c r="U49" s="7">
        <f>IF($T49,NA(),MATCH($A49,Tarievenlijst!$H:$H,0))</f>
        <v>131</v>
      </c>
      <c r="V49" s="3" t="str">
        <f>IF($T49,"",INDEX(Tarievenlijst!$K:$K,$U49))</f>
        <v>.</v>
      </c>
    </row>
    <row r="50" spans="1:22" x14ac:dyDescent="0.3">
      <c r="A50" s="7">
        <f t="shared" si="0"/>
        <v>36</v>
      </c>
      <c r="B50" s="7" t="b">
        <f t="shared" ca="1" si="6"/>
        <v>0</v>
      </c>
      <c r="C50" s="7">
        <f ca="1">IF($B50,NA(),MATCH($A50,Tarievenlijst!$B:$B,0))</f>
        <v>69</v>
      </c>
      <c r="D50" s="3" t="str">
        <f ca="1">IF($B50,"",INDEX(Tarievenlijst!$K:$K,$C50))</f>
        <v>Gezinshuis - regulier</v>
      </c>
      <c r="G50" s="7" t="b">
        <f t="shared" ca="1" si="7"/>
        <v>1</v>
      </c>
      <c r="H50" s="7" t="e">
        <f ca="1">IF($G50,NA(),MATCH($A50,Tarievenlijst!$D:$D,0))</f>
        <v>#N/A</v>
      </c>
      <c r="I50" s="3" t="str">
        <f ca="1">IF($G50,"",INDEX(Tarievenlijst!$K:$K,$H50))</f>
        <v/>
      </c>
      <c r="K50" s="7" t="b">
        <f t="shared" ca="1" si="3"/>
        <v>0</v>
      </c>
      <c r="L50" s="7">
        <f ca="1">IF($K50,NA(),MATCH($A50,Tarievenlijst!$B:$B,0))</f>
        <v>69</v>
      </c>
      <c r="M50" s="3" t="str">
        <f ca="1">IF($K50,"",INDEX(Tarievenlijst!$K:$K,$L50))</f>
        <v>Gezinshuis - regulier</v>
      </c>
      <c r="O50" s="7" t="b">
        <f t="shared" ca="1" si="4"/>
        <v>1</v>
      </c>
      <c r="P50" s="7" t="e">
        <f ca="1">IF($O50,NA(),MATCH($A50,Tarievenlijst!$F:$F,0))</f>
        <v>#N/A</v>
      </c>
      <c r="Q50" s="3" t="str">
        <f ca="1">IF($O50,"",INDEX(Tarievenlijst!$K:$K,$P50))</f>
        <v/>
      </c>
      <c r="T50" s="7" t="b">
        <f t="shared" si="5"/>
        <v>1</v>
      </c>
      <c r="U50" s="7" t="e">
        <f>IF($T50,NA(),MATCH($A50,Tarievenlijst!$H:$H,0))</f>
        <v>#N/A</v>
      </c>
      <c r="V50" s="3" t="str">
        <f>IF($T50,"",INDEX(Tarievenlijst!$K:$K,$U50))</f>
        <v/>
      </c>
    </row>
    <row r="51" spans="1:22" x14ac:dyDescent="0.3">
      <c r="A51" s="7">
        <f t="shared" si="0"/>
        <v>37</v>
      </c>
      <c r="B51" s="7" t="b">
        <f t="shared" ca="1" si="6"/>
        <v>0</v>
      </c>
      <c r="C51" s="7">
        <f ca="1">IF($B51,NA(),MATCH($A51,Tarievenlijst!$B:$B,0))</f>
        <v>70</v>
      </c>
      <c r="D51" s="3" t="str">
        <f ca="1">IF($B51,"",INDEX(Tarievenlijst!$K:$K,$C51))</f>
        <v>Gezinshuis - intensief</v>
      </c>
      <c r="G51" s="7" t="b">
        <f t="shared" ca="1" si="7"/>
        <v>1</v>
      </c>
      <c r="H51" s="7" t="e">
        <f ca="1">IF($G51,NA(),MATCH($A51,Tarievenlijst!$D:$D,0))</f>
        <v>#N/A</v>
      </c>
      <c r="I51" s="3" t="str">
        <f ca="1">IF($G51,"",INDEX(Tarievenlijst!$K:$K,$H51))</f>
        <v/>
      </c>
      <c r="K51" s="7" t="b">
        <f t="shared" ca="1" si="3"/>
        <v>0</v>
      </c>
      <c r="L51" s="7">
        <f ca="1">IF($K51,NA(),MATCH($A51,Tarievenlijst!$B:$B,0))</f>
        <v>70</v>
      </c>
      <c r="M51" s="3" t="str">
        <f ca="1">IF($K51,"",INDEX(Tarievenlijst!$K:$K,$L51))</f>
        <v>Gezinshuis - intensief</v>
      </c>
      <c r="O51" s="7" t="b">
        <f t="shared" ca="1" si="4"/>
        <v>1</v>
      </c>
      <c r="P51" s="7" t="e">
        <f ca="1">IF($O51,NA(),MATCH($A51,Tarievenlijst!$F:$F,0))</f>
        <v>#N/A</v>
      </c>
      <c r="Q51" s="3" t="str">
        <f ca="1">IF($O51,"",INDEX(Tarievenlijst!$K:$K,$P51))</f>
        <v/>
      </c>
      <c r="T51" s="7" t="b">
        <f t="shared" si="5"/>
        <v>1</v>
      </c>
      <c r="U51" s="7" t="e">
        <f>IF($T51,NA(),MATCH($A51,Tarievenlijst!$H:$H,0))</f>
        <v>#N/A</v>
      </c>
      <c r="V51" s="3" t="str">
        <f>IF($T51,"",INDEX(Tarievenlijst!$K:$K,$U51))</f>
        <v/>
      </c>
    </row>
    <row r="52" spans="1:22" x14ac:dyDescent="0.3">
      <c r="A52" s="7">
        <f t="shared" si="0"/>
        <v>38</v>
      </c>
      <c r="B52" s="7" t="b">
        <f t="shared" ca="1" si="6"/>
        <v>0</v>
      </c>
      <c r="C52" s="7">
        <f ca="1">IF($B52,NA(),MATCH($A52,Tarievenlijst!$B:$B,0))</f>
        <v>71</v>
      </c>
      <c r="D52" s="3" t="str">
        <f ca="1">IF($B52,"",INDEX(Tarievenlijst!$K:$K,$C52))</f>
        <v>Pleegzorg regulier</v>
      </c>
      <c r="G52" s="7" t="b">
        <f t="shared" ca="1" si="7"/>
        <v>1</v>
      </c>
      <c r="H52" s="7" t="e">
        <f ca="1">IF($G52,NA(),MATCH($A52,Tarievenlijst!$D:$D,0))</f>
        <v>#N/A</v>
      </c>
      <c r="I52" s="3" t="str">
        <f ca="1">IF($G52,"",INDEX(Tarievenlijst!$K:$K,$H52))</f>
        <v/>
      </c>
      <c r="K52" s="7" t="b">
        <f t="shared" ca="1" si="3"/>
        <v>0</v>
      </c>
      <c r="L52" s="7">
        <f ca="1">IF($K52,NA(),MATCH($A52,Tarievenlijst!$B:$B,0))</f>
        <v>71</v>
      </c>
      <c r="M52" s="3" t="str">
        <f ca="1">IF($K52,"",INDEX(Tarievenlijst!$K:$K,$L52))</f>
        <v>Pleegzorg regulier</v>
      </c>
      <c r="O52" s="7" t="b">
        <f t="shared" ca="1" si="4"/>
        <v>1</v>
      </c>
      <c r="P52" s="7" t="e">
        <f ca="1">IF($O52,NA(),MATCH($A52,Tarievenlijst!$F:$F,0))</f>
        <v>#N/A</v>
      </c>
      <c r="Q52" s="3" t="str">
        <f ca="1">IF($O52,"",INDEX(Tarievenlijst!$K:$K,$P52))</f>
        <v/>
      </c>
      <c r="T52" s="7" t="b">
        <f t="shared" si="5"/>
        <v>1</v>
      </c>
      <c r="U52" s="7" t="e">
        <f>IF($T52,NA(),MATCH($A52,Tarievenlijst!$H:$H,0))</f>
        <v>#N/A</v>
      </c>
      <c r="V52" s="3" t="str">
        <f>IF($T52,"",INDEX(Tarievenlijst!$K:$K,$U52))</f>
        <v/>
      </c>
    </row>
    <row r="53" spans="1:22" x14ac:dyDescent="0.3">
      <c r="A53" s="7">
        <f t="shared" si="0"/>
        <v>39</v>
      </c>
      <c r="B53" s="7" t="b">
        <f t="shared" ca="1" si="6"/>
        <v>0</v>
      </c>
      <c r="C53" s="7">
        <f ca="1">IF($B53,NA(),MATCH($A53,Tarievenlijst!$B:$B,0))</f>
        <v>72</v>
      </c>
      <c r="D53" s="3" t="str">
        <f ca="1">IF($B53,"",INDEX(Tarievenlijst!$K:$K,$C53))</f>
        <v>Pleegzorg deeltijd</v>
      </c>
      <c r="G53" s="7" t="b">
        <f t="shared" ca="1" si="7"/>
        <v>1</v>
      </c>
      <c r="H53" s="7" t="e">
        <f ca="1">IF($G53,NA(),MATCH($A53,Tarievenlijst!$D:$D,0))</f>
        <v>#N/A</v>
      </c>
      <c r="I53" s="3" t="str">
        <f ca="1">IF($G53,"",INDEX(Tarievenlijst!$K:$K,$H53))</f>
        <v/>
      </c>
      <c r="K53" s="7" t="b">
        <f t="shared" ca="1" si="3"/>
        <v>0</v>
      </c>
      <c r="L53" s="7">
        <f ca="1">IF($K53,NA(),MATCH($A53,Tarievenlijst!$B:$B,0))</f>
        <v>72</v>
      </c>
      <c r="M53" s="3" t="str">
        <f ca="1">IF($K53,"",INDEX(Tarievenlijst!$K:$K,$L53))</f>
        <v>Pleegzorg deeltijd</v>
      </c>
      <c r="O53" s="7" t="b">
        <f t="shared" ca="1" si="4"/>
        <v>1</v>
      </c>
      <c r="P53" s="7" t="e">
        <f ca="1">IF($O53,NA(),MATCH($A53,Tarievenlijst!$F:$F,0))</f>
        <v>#N/A</v>
      </c>
      <c r="Q53" s="3" t="str">
        <f ca="1">IF($O53,"",INDEX(Tarievenlijst!$K:$K,$P53))</f>
        <v/>
      </c>
      <c r="T53" s="7" t="b">
        <f t="shared" si="5"/>
        <v>1</v>
      </c>
      <c r="U53" s="7" t="e">
        <f>IF($T53,NA(),MATCH($A53,Tarievenlijst!$H:$H,0))</f>
        <v>#N/A</v>
      </c>
      <c r="V53" s="3" t="str">
        <f>IF($T53,"",INDEX(Tarievenlijst!$K:$K,$U53))</f>
        <v/>
      </c>
    </row>
    <row r="54" spans="1:22" x14ac:dyDescent="0.3">
      <c r="A54" s="7">
        <f t="shared" si="0"/>
        <v>40</v>
      </c>
      <c r="B54" s="7" t="b">
        <f t="shared" ca="1" si="6"/>
        <v>0</v>
      </c>
      <c r="C54" s="7">
        <f ca="1">IF($B54,NA(),MATCH($A54,Tarievenlijst!$B:$B,0))</f>
        <v>73</v>
      </c>
      <c r="D54" s="3" t="str">
        <f ca="1">IF($B54,"",INDEX(Tarievenlijst!$K:$K,$C54))</f>
        <v>Pleegzorg toeslag intensief</v>
      </c>
      <c r="G54" s="7" t="b">
        <f t="shared" ca="1" si="7"/>
        <v>1</v>
      </c>
      <c r="H54" s="7" t="e">
        <f ca="1">IF($G54,NA(),MATCH($A54,Tarievenlijst!$D:$D,0))</f>
        <v>#N/A</v>
      </c>
      <c r="I54" s="3" t="str">
        <f ca="1">IF($G54,"",INDEX(Tarievenlijst!$K:$K,$H54))</f>
        <v/>
      </c>
      <c r="K54" s="7" t="b">
        <f t="shared" ca="1" si="3"/>
        <v>0</v>
      </c>
      <c r="L54" s="7">
        <f ca="1">IF($K54,NA(),MATCH($A54,Tarievenlijst!$B:$B,0))</f>
        <v>73</v>
      </c>
      <c r="M54" s="3" t="str">
        <f ca="1">IF($K54,"",INDEX(Tarievenlijst!$K:$K,$L54))</f>
        <v>Pleegzorg toeslag intensief</v>
      </c>
      <c r="O54" s="7" t="b">
        <f t="shared" ca="1" si="4"/>
        <v>1</v>
      </c>
      <c r="P54" s="7" t="e">
        <f ca="1">IF($O54,NA(),MATCH($A54,Tarievenlijst!$F:$F,0))</f>
        <v>#N/A</v>
      </c>
      <c r="Q54" s="3" t="str">
        <f ca="1">IF($O54,"",INDEX(Tarievenlijst!$K:$K,$P54))</f>
        <v/>
      </c>
      <c r="T54" s="7" t="b">
        <f t="shared" si="5"/>
        <v>1</v>
      </c>
      <c r="U54" s="7" t="e">
        <f>IF($T54,NA(),MATCH($A54,Tarievenlijst!$H:$H,0))</f>
        <v>#N/A</v>
      </c>
      <c r="V54" s="3" t="str">
        <f>IF($T54,"",INDEX(Tarievenlijst!$K:$K,$U54))</f>
        <v/>
      </c>
    </row>
    <row r="55" spans="1:22" x14ac:dyDescent="0.3">
      <c r="A55" s="7">
        <f t="shared" si="0"/>
        <v>41</v>
      </c>
      <c r="B55" s="7" t="b">
        <f t="shared" ca="1" si="6"/>
        <v>0</v>
      </c>
      <c r="C55" s="7">
        <f ca="1">IF($B55,NA(),MATCH($A55,Tarievenlijst!$B:$B,0))</f>
        <v>74</v>
      </c>
      <c r="D55" s="3" t="str">
        <f ca="1">IF($B55,"",INDEX(Tarievenlijst!$K:$K,$C55))</f>
        <v>24 uur behandelgroep (groepsgr. 7)</v>
      </c>
      <c r="G55" s="7" t="b">
        <f t="shared" ca="1" si="7"/>
        <v>1</v>
      </c>
      <c r="H55" s="7" t="e">
        <f ca="1">IF($G55,NA(),MATCH($A55,Tarievenlijst!$D:$D,0))</f>
        <v>#N/A</v>
      </c>
      <c r="I55" s="3" t="str">
        <f ca="1">IF($G55,"",INDEX(Tarievenlijst!$K:$K,$H55))</f>
        <v/>
      </c>
      <c r="K55" s="7" t="b">
        <f t="shared" ca="1" si="3"/>
        <v>0</v>
      </c>
      <c r="L55" s="7">
        <f ca="1">IF($K55,NA(),MATCH($A55,Tarievenlijst!$B:$B,0))</f>
        <v>74</v>
      </c>
      <c r="M55" s="3" t="str">
        <f ca="1">IF($K55,"",INDEX(Tarievenlijst!$K:$K,$L55))</f>
        <v>24 uur behandelgroep (groepsgr. 7)</v>
      </c>
      <c r="O55" s="7" t="b">
        <f t="shared" ca="1" si="4"/>
        <v>1</v>
      </c>
      <c r="P55" s="7" t="e">
        <f ca="1">IF($O55,NA(),MATCH($A55,Tarievenlijst!$F:$F,0))</f>
        <v>#N/A</v>
      </c>
      <c r="Q55" s="3" t="str">
        <f ca="1">IF($O55,"",INDEX(Tarievenlijst!$K:$K,$P55))</f>
        <v/>
      </c>
      <c r="T55" s="7" t="b">
        <f t="shared" si="5"/>
        <v>1</v>
      </c>
      <c r="U55" s="7" t="e">
        <f>IF($T55,NA(),MATCH($A55,Tarievenlijst!$H:$H,0))</f>
        <v>#N/A</v>
      </c>
      <c r="V55" s="3" t="str">
        <f>IF($T55,"",INDEX(Tarievenlijst!$K:$K,$U55))</f>
        <v/>
      </c>
    </row>
    <row r="56" spans="1:22" x14ac:dyDescent="0.3">
      <c r="A56" s="7">
        <f t="shared" si="0"/>
        <v>42</v>
      </c>
      <c r="B56" s="7" t="b">
        <f t="shared" ca="1" si="6"/>
        <v>0</v>
      </c>
      <c r="C56" s="7">
        <f ca="1">IF($B56,NA(),MATCH($A56,Tarievenlijst!$B:$B,0))</f>
        <v>75</v>
      </c>
      <c r="D56" s="3" t="str">
        <f ca="1">IF($B56,"",INDEX(Tarievenlijst!$K:$K,$C56))</f>
        <v>IKB Hechting Pluryn</v>
      </c>
      <c r="G56" s="7" t="b">
        <f t="shared" ca="1" si="7"/>
        <v>1</v>
      </c>
      <c r="H56" s="7" t="e">
        <f ca="1">IF($G56,NA(),MATCH($A56,Tarievenlijst!$D:$D,0))</f>
        <v>#N/A</v>
      </c>
      <c r="I56" s="3" t="str">
        <f ca="1">IF($G56,"",INDEX(Tarievenlijst!$K:$K,$H56))</f>
        <v/>
      </c>
      <c r="K56" s="7" t="b">
        <f t="shared" ca="1" si="3"/>
        <v>0</v>
      </c>
      <c r="L56" s="7">
        <f ca="1">IF($K56,NA(),MATCH($A56,Tarievenlijst!$B:$B,0))</f>
        <v>75</v>
      </c>
      <c r="M56" s="3" t="str">
        <f ca="1">IF($K56,"",INDEX(Tarievenlijst!$K:$K,$L56))</f>
        <v>IKB Hechting Pluryn</v>
      </c>
      <c r="O56" s="7" t="b">
        <f t="shared" ca="1" si="4"/>
        <v>1</v>
      </c>
      <c r="P56" s="7" t="e">
        <f ca="1">IF($O56,NA(),MATCH($A56,Tarievenlijst!$F:$F,0))</f>
        <v>#N/A</v>
      </c>
      <c r="Q56" s="3" t="str">
        <f ca="1">IF($O56,"",INDEX(Tarievenlijst!$K:$K,$P56))</f>
        <v/>
      </c>
      <c r="T56" s="7" t="b">
        <f t="shared" si="5"/>
        <v>1</v>
      </c>
      <c r="U56" s="7" t="e">
        <f>IF($T56,NA(),MATCH($A56,Tarievenlijst!$H:$H,0))</f>
        <v>#N/A</v>
      </c>
      <c r="V56" s="3" t="str">
        <f>IF($T56,"",INDEX(Tarievenlijst!$K:$K,$U56))</f>
        <v/>
      </c>
    </row>
    <row r="57" spans="1:22" x14ac:dyDescent="0.3">
      <c r="A57" s="7">
        <f t="shared" si="0"/>
        <v>43</v>
      </c>
      <c r="B57" s="7" t="b">
        <f t="shared" ca="1" si="6"/>
        <v>0</v>
      </c>
      <c r="C57" s="7">
        <f ca="1">IF($B57,NA(),MATCH($A57,Tarievenlijst!$B:$B,0))</f>
        <v>76</v>
      </c>
      <c r="D57" s="3" t="str">
        <f ca="1">IF($B57,"",INDEX(Tarievenlijst!$K:$K,$C57))</f>
        <v>IKB ASS Pluryn</v>
      </c>
      <c r="G57" s="7" t="b">
        <f t="shared" ca="1" si="7"/>
        <v>1</v>
      </c>
      <c r="H57" s="7" t="e">
        <f ca="1">IF($G57,NA(),MATCH($A57,Tarievenlijst!$D:$D,0))</f>
        <v>#N/A</v>
      </c>
      <c r="I57" s="3" t="str">
        <f ca="1">IF($G57,"",INDEX(Tarievenlijst!$K:$K,$H57))</f>
        <v/>
      </c>
      <c r="K57" s="7" t="b">
        <f t="shared" ca="1" si="3"/>
        <v>0</v>
      </c>
      <c r="L57" s="7">
        <f ca="1">IF($K57,NA(),MATCH($A57,Tarievenlijst!$B:$B,0))</f>
        <v>76</v>
      </c>
      <c r="M57" s="3" t="str">
        <f ca="1">IF($K57,"",INDEX(Tarievenlijst!$K:$K,$L57))</f>
        <v>IKB ASS Pluryn</v>
      </c>
      <c r="O57" s="7" t="b">
        <f t="shared" ca="1" si="4"/>
        <v>1</v>
      </c>
      <c r="P57" s="7" t="e">
        <f ca="1">IF($O57,NA(),MATCH($A57,Tarievenlijst!$F:$F,0))</f>
        <v>#N/A</v>
      </c>
      <c r="Q57" s="3" t="str">
        <f ca="1">IF($O57,"",INDEX(Tarievenlijst!$K:$K,$P57))</f>
        <v/>
      </c>
      <c r="T57" s="7" t="b">
        <f t="shared" si="5"/>
        <v>1</v>
      </c>
      <c r="U57" s="7" t="e">
        <f>IF($T57,NA(),MATCH($A57,Tarievenlijst!$H:$H,0))</f>
        <v>#N/A</v>
      </c>
      <c r="V57" s="3" t="str">
        <f>IF($T57,"",INDEX(Tarievenlijst!$K:$K,$U57))</f>
        <v/>
      </c>
    </row>
    <row r="58" spans="1:22" x14ac:dyDescent="0.3">
      <c r="A58" s="7">
        <f t="shared" si="0"/>
        <v>44</v>
      </c>
      <c r="B58" s="7" t="b">
        <f t="shared" ca="1" si="6"/>
        <v>0</v>
      </c>
      <c r="C58" s="7">
        <f ca="1">IF($B58,NA(),MATCH($A58,Tarievenlijst!$B:$B,0))</f>
        <v>78</v>
      </c>
      <c r="D58" s="3" t="str">
        <f ca="1">IF($B58,"",INDEX(Tarievenlijst!$K:$K,$C58))</f>
        <v>HIC - GGZ</v>
      </c>
      <c r="G58" s="7" t="b">
        <f t="shared" ca="1" si="7"/>
        <v>1</v>
      </c>
      <c r="H58" s="7" t="e">
        <f ca="1">IF($G58,NA(),MATCH($A58,Tarievenlijst!$D:$D,0))</f>
        <v>#N/A</v>
      </c>
      <c r="I58" s="3" t="str">
        <f ca="1">IF($G58,"",INDEX(Tarievenlijst!$K:$K,$H58))</f>
        <v/>
      </c>
      <c r="K58" s="7" t="b">
        <f t="shared" ca="1" si="3"/>
        <v>0</v>
      </c>
      <c r="L58" s="7">
        <f ca="1">IF($K58,NA(),MATCH($A58,Tarievenlijst!$B:$B,0))</f>
        <v>78</v>
      </c>
      <c r="M58" s="3" t="str">
        <f ca="1">IF($K58,"",INDEX(Tarievenlijst!$K:$K,$L58))</f>
        <v>HIC - GGZ</v>
      </c>
      <c r="O58" s="7" t="b">
        <f t="shared" ca="1" si="4"/>
        <v>1</v>
      </c>
      <c r="P58" s="7" t="e">
        <f ca="1">IF($O58,NA(),MATCH($A58,Tarievenlijst!$F:$F,0))</f>
        <v>#N/A</v>
      </c>
      <c r="Q58" s="3" t="str">
        <f ca="1">IF($O58,"",INDEX(Tarievenlijst!$K:$K,$P58))</f>
        <v/>
      </c>
      <c r="T58" s="7" t="b">
        <f t="shared" si="5"/>
        <v>1</v>
      </c>
      <c r="U58" s="7" t="e">
        <f>IF($T58,NA(),MATCH($A58,Tarievenlijst!$H:$H,0))</f>
        <v>#N/A</v>
      </c>
      <c r="V58" s="3" t="str">
        <f>IF($T58,"",INDEX(Tarievenlijst!$K:$K,$U58))</f>
        <v/>
      </c>
    </row>
    <row r="59" spans="1:22" x14ac:dyDescent="0.3">
      <c r="A59" s="7">
        <f t="shared" si="0"/>
        <v>45</v>
      </c>
      <c r="B59" s="7" t="b">
        <f t="shared" ca="1" si="6"/>
        <v>0</v>
      </c>
      <c r="C59" s="7">
        <f ca="1">IF($B59,NA(),MATCH($A59,Tarievenlijst!$B:$B,0))</f>
        <v>79</v>
      </c>
      <c r="D59" s="3" t="str">
        <f ca="1">IF($B59,"",INDEX(Tarievenlijst!$K:$K,$C59))</f>
        <v>Verblijf met behandeling</v>
      </c>
      <c r="G59" s="7" t="b">
        <f t="shared" ca="1" si="7"/>
        <v>1</v>
      </c>
      <c r="H59" s="7" t="e">
        <f ca="1">IF($G59,NA(),MATCH($A59,Tarievenlijst!$D:$D,0))</f>
        <v>#N/A</v>
      </c>
      <c r="I59" s="3" t="str">
        <f ca="1">IF($G59,"",INDEX(Tarievenlijst!$K:$K,$H59))</f>
        <v/>
      </c>
      <c r="K59" s="7" t="b">
        <f t="shared" ca="1" si="3"/>
        <v>0</v>
      </c>
      <c r="L59" s="7">
        <f ca="1">IF($K59,NA(),MATCH($A59,Tarievenlijst!$B:$B,0))</f>
        <v>79</v>
      </c>
      <c r="M59" s="3" t="str">
        <f ca="1">IF($K59,"",INDEX(Tarievenlijst!$K:$K,$L59))</f>
        <v>Verblijf met behandeling</v>
      </c>
      <c r="O59" s="7" t="b">
        <f t="shared" ca="1" si="4"/>
        <v>1</v>
      </c>
      <c r="P59" s="7" t="e">
        <f ca="1">IF($O59,NA(),MATCH($A59,Tarievenlijst!$F:$F,0))</f>
        <v>#N/A</v>
      </c>
      <c r="Q59" s="3" t="str">
        <f ca="1">IF($O59,"",INDEX(Tarievenlijst!$K:$K,$P59))</f>
        <v/>
      </c>
      <c r="T59" s="7" t="b">
        <f t="shared" si="5"/>
        <v>1</v>
      </c>
      <c r="U59" s="7" t="e">
        <f>IF($T59,NA(),MATCH($A59,Tarievenlijst!$H:$H,0))</f>
        <v>#N/A</v>
      </c>
      <c r="V59" s="3" t="str">
        <f>IF($T59,"",INDEX(Tarievenlijst!$K:$K,$U59))</f>
        <v/>
      </c>
    </row>
    <row r="60" spans="1:22" x14ac:dyDescent="0.3">
      <c r="A60" s="7">
        <f t="shared" si="0"/>
        <v>46</v>
      </c>
      <c r="B60" s="7" t="b">
        <f t="shared" ca="1" si="6"/>
        <v>0</v>
      </c>
      <c r="C60" s="7">
        <f ca="1">IF($B60,NA(),MATCH($A60,Tarievenlijst!$B:$B,0))</f>
        <v>80</v>
      </c>
      <c r="D60" s="3" t="str">
        <f ca="1">IF($B60,"",INDEX(Tarievenlijst!$K:$K,$C60))</f>
        <v>Verblijf met behandeling - intensief</v>
      </c>
      <c r="G60" s="7" t="b">
        <f t="shared" ca="1" si="7"/>
        <v>1</v>
      </c>
      <c r="H60" s="7" t="e">
        <f ca="1">IF($G60,NA(),MATCH($A60,Tarievenlijst!$D:$D,0))</f>
        <v>#N/A</v>
      </c>
      <c r="I60" s="3" t="str">
        <f ca="1">IF($G60,"",INDEX(Tarievenlijst!$K:$K,$H60))</f>
        <v/>
      </c>
      <c r="K60" s="7" t="b">
        <f t="shared" ca="1" si="3"/>
        <v>0</v>
      </c>
      <c r="L60" s="7">
        <f ca="1">IF($K60,NA(),MATCH($A60,Tarievenlijst!$B:$B,0))</f>
        <v>80</v>
      </c>
      <c r="M60" s="3" t="str">
        <f ca="1">IF($K60,"",INDEX(Tarievenlijst!$K:$K,$L60))</f>
        <v>Verblijf met behandeling - intensief</v>
      </c>
      <c r="O60" s="7" t="b">
        <f t="shared" ca="1" si="4"/>
        <v>1</v>
      </c>
      <c r="P60" s="7" t="e">
        <f ca="1">IF($O60,NA(),MATCH($A60,Tarievenlijst!$F:$F,0))</f>
        <v>#N/A</v>
      </c>
      <c r="Q60" s="3" t="str">
        <f ca="1">IF($O60,"",INDEX(Tarievenlijst!$K:$K,$P60))</f>
        <v/>
      </c>
      <c r="T60" s="7" t="b">
        <f t="shared" si="5"/>
        <v>1</v>
      </c>
      <c r="U60" s="7" t="e">
        <f>IF($T60,NA(),MATCH($A60,Tarievenlijst!$H:$H,0))</f>
        <v>#N/A</v>
      </c>
      <c r="V60" s="3" t="str">
        <f>IF($T60,"",INDEX(Tarievenlijst!$K:$K,$U60))</f>
        <v/>
      </c>
    </row>
    <row r="61" spans="1:22" x14ac:dyDescent="0.3">
      <c r="A61" s="7">
        <f t="shared" si="0"/>
        <v>47</v>
      </c>
      <c r="B61" s="7" t="b">
        <f t="shared" ca="1" si="6"/>
        <v>0</v>
      </c>
      <c r="C61" s="7">
        <f ca="1">IF($B61,NA(),MATCH($A61,Tarievenlijst!$B:$B,0))</f>
        <v>81</v>
      </c>
      <c r="D61" s="3" t="str">
        <f ca="1">IF($B61,"",INDEX(Tarievenlijst!$K:$K,$C61))</f>
        <v>Verblijf met behandeling - 3 milieu</v>
      </c>
      <c r="G61" s="7" t="b">
        <f t="shared" ca="1" si="7"/>
        <v>1</v>
      </c>
      <c r="H61" s="7" t="e">
        <f ca="1">IF($G61,NA(),MATCH($A61,Tarievenlijst!$D:$D,0))</f>
        <v>#N/A</v>
      </c>
      <c r="I61" s="3" t="str">
        <f ca="1">IF($G61,"",INDEX(Tarievenlijst!$K:$K,$H61))</f>
        <v/>
      </c>
      <c r="K61" s="7" t="b">
        <f t="shared" ca="1" si="3"/>
        <v>0</v>
      </c>
      <c r="L61" s="7">
        <f ca="1">IF($K61,NA(),MATCH($A61,Tarievenlijst!$B:$B,0))</f>
        <v>81</v>
      </c>
      <c r="M61" s="3" t="str">
        <f ca="1">IF($K61,"",INDEX(Tarievenlijst!$K:$K,$L61))</f>
        <v>Verblijf met behandeling - 3 milieu</v>
      </c>
      <c r="O61" s="7" t="b">
        <f t="shared" ca="1" si="4"/>
        <v>1</v>
      </c>
      <c r="P61" s="7" t="e">
        <f ca="1">IF($O61,NA(),MATCH($A61,Tarievenlijst!$F:$F,0))</f>
        <v>#N/A</v>
      </c>
      <c r="Q61" s="3" t="str">
        <f ca="1">IF($O61,"",INDEX(Tarievenlijst!$K:$K,$P61))</f>
        <v/>
      </c>
      <c r="T61" s="7" t="b">
        <f t="shared" si="5"/>
        <v>1</v>
      </c>
      <c r="U61" s="7" t="e">
        <f>IF($T61,NA(),MATCH($A61,Tarievenlijst!$H:$H,0))</f>
        <v>#N/A</v>
      </c>
      <c r="V61" s="3" t="str">
        <f>IF($T61,"",INDEX(Tarievenlijst!$K:$K,$U61))</f>
        <v/>
      </c>
    </row>
    <row r="62" spans="1:22" x14ac:dyDescent="0.3">
      <c r="A62" s="7">
        <f t="shared" si="0"/>
        <v>48</v>
      </c>
      <c r="B62" s="7" t="b">
        <f t="shared" ca="1" si="6"/>
        <v>0</v>
      </c>
      <c r="C62" s="7">
        <f ca="1">IF($B62,NA(),MATCH($A62,Tarievenlijst!$B:$B,0))</f>
        <v>82</v>
      </c>
      <c r="D62" s="3" t="str">
        <f ca="1">IF($B62,"",INDEX(Tarievenlijst!$K:$K,$C62))</f>
        <v>Verblijf met behandeling - 3 milieu VG</v>
      </c>
      <c r="G62" s="7" t="b">
        <f t="shared" ca="1" si="7"/>
        <v>1</v>
      </c>
      <c r="H62" s="7" t="e">
        <f ca="1">IF($G62,NA(),MATCH($A62,Tarievenlijst!$D:$D,0))</f>
        <v>#N/A</v>
      </c>
      <c r="I62" s="3" t="str">
        <f ca="1">IF($G62,"",INDEX(Tarievenlijst!$K:$K,$H62))</f>
        <v/>
      </c>
      <c r="K62" s="7" t="b">
        <f t="shared" ca="1" si="3"/>
        <v>0</v>
      </c>
      <c r="L62" s="7">
        <f ca="1">IF($K62,NA(),MATCH($A62,Tarievenlijst!$B:$B,0))</f>
        <v>82</v>
      </c>
      <c r="M62" s="3" t="str">
        <f ca="1">IF($K62,"",INDEX(Tarievenlijst!$K:$K,$L62))</f>
        <v>Verblijf met behandeling - 3 milieu VG</v>
      </c>
      <c r="O62" s="7" t="b">
        <f t="shared" ca="1" si="4"/>
        <v>1</v>
      </c>
      <c r="P62" s="7" t="e">
        <f ca="1">IF($O62,NA(),MATCH($A62,Tarievenlijst!$F:$F,0))</f>
        <v>#N/A</v>
      </c>
      <c r="Q62" s="3" t="str">
        <f ca="1">IF($O62,"",INDEX(Tarievenlijst!$K:$K,$P62))</f>
        <v/>
      </c>
      <c r="T62" s="7" t="b">
        <f t="shared" si="5"/>
        <v>1</v>
      </c>
      <c r="U62" s="7" t="e">
        <f>IF($T62,NA(),MATCH($A62,Tarievenlijst!$H:$H,0))</f>
        <v>#N/A</v>
      </c>
      <c r="V62" s="3" t="str">
        <f>IF($T62,"",INDEX(Tarievenlijst!$K:$K,$U62))</f>
        <v/>
      </c>
    </row>
    <row r="63" spans="1:22" x14ac:dyDescent="0.3">
      <c r="A63" s="7">
        <f t="shared" si="0"/>
        <v>49</v>
      </c>
      <c r="B63" s="7" t="b">
        <f t="shared" ca="1" si="6"/>
        <v>0</v>
      </c>
      <c r="C63" s="7">
        <f ca="1">IF($B63,NA(),MATCH($A63,Tarievenlijst!$B:$B,0))</f>
        <v>83</v>
      </c>
      <c r="D63" s="3" t="str">
        <f ca="1">IF($B63,"",INDEX(Tarievenlijst!$K:$K,$C63))</f>
        <v>Logeren Regulier</v>
      </c>
      <c r="G63" s="7" t="b">
        <f t="shared" ca="1" si="7"/>
        <v>1</v>
      </c>
      <c r="H63" s="7" t="e">
        <f ca="1">IF($G63,NA(),MATCH($A63,Tarievenlijst!$D:$D,0))</f>
        <v>#N/A</v>
      </c>
      <c r="I63" s="3" t="str">
        <f ca="1">IF($G63,"",INDEX(Tarievenlijst!$K:$K,$H63))</f>
        <v/>
      </c>
      <c r="K63" s="7" t="b">
        <f t="shared" ca="1" si="3"/>
        <v>0</v>
      </c>
      <c r="L63" s="7">
        <f ca="1">IF($K63,NA(),MATCH($A63,Tarievenlijst!$B:$B,0))</f>
        <v>83</v>
      </c>
      <c r="M63" s="3" t="str">
        <f ca="1">IF($K63,"",INDEX(Tarievenlijst!$K:$K,$L63))</f>
        <v>Logeren Regulier</v>
      </c>
      <c r="O63" s="7" t="b">
        <f t="shared" ca="1" si="4"/>
        <v>1</v>
      </c>
      <c r="P63" s="7" t="e">
        <f ca="1">IF($O63,NA(),MATCH($A63,Tarievenlijst!$F:$F,0))</f>
        <v>#N/A</v>
      </c>
      <c r="Q63" s="3" t="str">
        <f ca="1">IF($O63,"",INDEX(Tarievenlijst!$K:$K,$P63))</f>
        <v/>
      </c>
      <c r="T63" s="7" t="b">
        <f t="shared" si="5"/>
        <v>1</v>
      </c>
      <c r="U63" s="7" t="e">
        <f>IF($T63,NA(),MATCH($A63,Tarievenlijst!$H:$H,0))</f>
        <v>#N/A</v>
      </c>
      <c r="V63" s="3" t="str">
        <f>IF($T63,"",INDEX(Tarievenlijst!$K:$K,$U63))</f>
        <v/>
      </c>
    </row>
    <row r="64" spans="1:22" x14ac:dyDescent="0.3">
      <c r="A64" s="7">
        <f t="shared" si="0"/>
        <v>50</v>
      </c>
      <c r="B64" s="7" t="b">
        <f t="shared" ca="1" si="6"/>
        <v>0</v>
      </c>
      <c r="C64" s="7">
        <f ca="1">IF($B64,NA(),MATCH($A64,Tarievenlijst!$B:$B,0))</f>
        <v>84</v>
      </c>
      <c r="D64" s="3" t="str">
        <f ca="1">IF($B64,"",INDEX(Tarievenlijst!$K:$K,$C64))</f>
        <v>Logeren intensief</v>
      </c>
      <c r="G64" s="7" t="b">
        <f t="shared" ca="1" si="7"/>
        <v>1</v>
      </c>
      <c r="H64" s="7" t="e">
        <f ca="1">IF($G64,NA(),MATCH($A64,Tarievenlijst!$D:$D,0))</f>
        <v>#N/A</v>
      </c>
      <c r="I64" s="3" t="str">
        <f ca="1">IF($G64,"",INDEX(Tarievenlijst!$K:$K,$H64))</f>
        <v/>
      </c>
      <c r="K64" s="7" t="b">
        <f t="shared" ca="1" si="3"/>
        <v>0</v>
      </c>
      <c r="L64" s="7">
        <f ca="1">IF($K64,NA(),MATCH($A64,Tarievenlijst!$B:$B,0))</f>
        <v>84</v>
      </c>
      <c r="M64" s="3" t="str">
        <f ca="1">IF($K64,"",INDEX(Tarievenlijst!$K:$K,$L64))</f>
        <v>Logeren intensief</v>
      </c>
      <c r="O64" s="7" t="b">
        <f t="shared" ca="1" si="4"/>
        <v>1</v>
      </c>
      <c r="P64" s="7" t="e">
        <f ca="1">IF($O64,NA(),MATCH($A64,Tarievenlijst!$F:$F,0))</f>
        <v>#N/A</v>
      </c>
      <c r="Q64" s="3" t="str">
        <f ca="1">IF($O64,"",INDEX(Tarievenlijst!$K:$K,$P64))</f>
        <v/>
      </c>
      <c r="T64" s="7" t="b">
        <f t="shared" si="5"/>
        <v>1</v>
      </c>
      <c r="U64" s="7" t="e">
        <f>IF($T64,NA(),MATCH($A64,Tarievenlijst!$H:$H,0))</f>
        <v>#N/A</v>
      </c>
      <c r="V64" s="3" t="str">
        <f>IF($T64,"",INDEX(Tarievenlijst!$K:$K,$U64))</f>
        <v/>
      </c>
    </row>
    <row r="65" spans="1:22" x14ac:dyDescent="0.3">
      <c r="A65" s="7">
        <f t="shared" si="0"/>
        <v>51</v>
      </c>
      <c r="B65" s="7" t="b">
        <f t="shared" ca="1" si="6"/>
        <v>0</v>
      </c>
      <c r="C65" s="7">
        <f ca="1">IF($B65,NA(),MATCH($A65,Tarievenlijst!$B:$B,0))</f>
        <v>85</v>
      </c>
      <c r="D65" s="3" t="str">
        <f ca="1">IF($B65,"",INDEX(Tarievenlijst!$K:$K,$C65))</f>
        <v>Logeren extra intensief</v>
      </c>
      <c r="G65" s="7" t="b">
        <f t="shared" ca="1" si="7"/>
        <v>1</v>
      </c>
      <c r="H65" s="7" t="e">
        <f ca="1">IF($G65,NA(),MATCH($A65,Tarievenlijst!$D:$D,0))</f>
        <v>#N/A</v>
      </c>
      <c r="I65" s="3" t="str">
        <f ca="1">IF($G65,"",INDEX(Tarievenlijst!$K:$K,$H65))</f>
        <v/>
      </c>
      <c r="K65" s="7" t="b">
        <f t="shared" ca="1" si="3"/>
        <v>0</v>
      </c>
      <c r="L65" s="7">
        <f ca="1">IF($K65,NA(),MATCH($A65,Tarievenlijst!$B:$B,0))</f>
        <v>85</v>
      </c>
      <c r="M65" s="3" t="str">
        <f ca="1">IF($K65,"",INDEX(Tarievenlijst!$K:$K,$L65))</f>
        <v>Logeren extra intensief</v>
      </c>
      <c r="O65" s="7" t="b">
        <f t="shared" ca="1" si="4"/>
        <v>1</v>
      </c>
      <c r="P65" s="7" t="e">
        <f ca="1">IF($O65,NA(),MATCH($A65,Tarievenlijst!$F:$F,0))</f>
        <v>#N/A</v>
      </c>
      <c r="Q65" s="3" t="str">
        <f ca="1">IF($O65,"",INDEX(Tarievenlijst!$K:$K,$P65))</f>
        <v/>
      </c>
      <c r="T65" s="7" t="b">
        <f t="shared" si="5"/>
        <v>1</v>
      </c>
      <c r="U65" s="7" t="e">
        <f>IF($T65,NA(),MATCH($A65,Tarievenlijst!$H:$H,0))</f>
        <v>#N/A</v>
      </c>
      <c r="V65" s="3" t="str">
        <f>IF($T65,"",INDEX(Tarievenlijst!$K:$K,$U65))</f>
        <v/>
      </c>
    </row>
    <row r="66" spans="1:22" x14ac:dyDescent="0.3">
      <c r="A66" s="7">
        <f t="shared" si="0"/>
        <v>52</v>
      </c>
      <c r="B66" s="7" t="b">
        <f t="shared" ca="1" si="6"/>
        <v>0</v>
      </c>
      <c r="C66" s="7">
        <f ca="1">IF($B66,NA(),MATCH($A66,Tarievenlijst!$B:$B,0))</f>
        <v>86</v>
      </c>
      <c r="D66" s="3" t="str">
        <f ca="1">IF($B66,"",INDEX(Tarievenlijst!$K:$K,$C66))</f>
        <v>Wonen met begeleiding - licht</v>
      </c>
      <c r="G66" s="7" t="b">
        <f t="shared" ca="1" si="7"/>
        <v>1</v>
      </c>
      <c r="H66" s="7" t="e">
        <f ca="1">IF($G66,NA(),MATCH($A66,Tarievenlijst!$D:$D,0))</f>
        <v>#N/A</v>
      </c>
      <c r="I66" s="3" t="str">
        <f ca="1">IF($G66,"",INDEX(Tarievenlijst!$K:$K,$H66))</f>
        <v/>
      </c>
      <c r="K66" s="7" t="b">
        <f t="shared" ca="1" si="3"/>
        <v>0</v>
      </c>
      <c r="L66" s="7">
        <f ca="1">IF($K66,NA(),MATCH($A66,Tarievenlijst!$B:$B,0))</f>
        <v>86</v>
      </c>
      <c r="M66" s="3" t="str">
        <f ca="1">IF($K66,"",INDEX(Tarievenlijst!$K:$K,$L66))</f>
        <v>Wonen met begeleiding - licht</v>
      </c>
      <c r="O66" s="7" t="b">
        <f t="shared" ca="1" si="4"/>
        <v>1</v>
      </c>
      <c r="P66" s="7" t="e">
        <f ca="1">IF($O66,NA(),MATCH($A66,Tarievenlijst!$F:$F,0))</f>
        <v>#N/A</v>
      </c>
      <c r="Q66" s="3" t="str">
        <f ca="1">IF($O66,"",INDEX(Tarievenlijst!$K:$K,$P66))</f>
        <v/>
      </c>
      <c r="T66" s="7" t="b">
        <f t="shared" si="5"/>
        <v>1</v>
      </c>
      <c r="U66" s="7" t="e">
        <f>IF($T66,NA(),MATCH($A66,Tarievenlijst!$H:$H,0))</f>
        <v>#N/A</v>
      </c>
      <c r="V66" s="3" t="str">
        <f>IF($T66,"",INDEX(Tarievenlijst!$K:$K,$U66))</f>
        <v/>
      </c>
    </row>
    <row r="67" spans="1:22" x14ac:dyDescent="0.3">
      <c r="A67" s="7">
        <f t="shared" si="0"/>
        <v>53</v>
      </c>
      <c r="B67" s="7" t="b">
        <f t="shared" ca="1" si="6"/>
        <v>0</v>
      </c>
      <c r="C67" s="7">
        <f ca="1">IF($B67,NA(),MATCH($A67,Tarievenlijst!$B:$B,0))</f>
        <v>87</v>
      </c>
      <c r="D67" s="3" t="str">
        <f ca="1">IF($B67,"",INDEX(Tarievenlijst!$K:$K,$C67))</f>
        <v>Wonen met begeleiding - regulier</v>
      </c>
      <c r="G67" s="7" t="b">
        <f t="shared" ca="1" si="7"/>
        <v>1</v>
      </c>
      <c r="H67" s="7" t="e">
        <f ca="1">IF($G67,NA(),MATCH($A67,Tarievenlijst!$D:$D,0))</f>
        <v>#N/A</v>
      </c>
      <c r="I67" s="3" t="str">
        <f ca="1">IF($G67,"",INDEX(Tarievenlijst!$K:$K,$H67))</f>
        <v/>
      </c>
      <c r="K67" s="7" t="b">
        <f t="shared" ca="1" si="3"/>
        <v>0</v>
      </c>
      <c r="L67" s="7">
        <f ca="1">IF($K67,NA(),MATCH($A67,Tarievenlijst!$B:$B,0))</f>
        <v>87</v>
      </c>
      <c r="M67" s="3" t="str">
        <f ca="1">IF($K67,"",INDEX(Tarievenlijst!$K:$K,$L67))</f>
        <v>Wonen met begeleiding - regulier</v>
      </c>
      <c r="O67" s="7" t="b">
        <f t="shared" ca="1" si="4"/>
        <v>1</v>
      </c>
      <c r="P67" s="7" t="e">
        <f ca="1">IF($O67,NA(),MATCH($A67,Tarievenlijst!$F:$F,0))</f>
        <v>#N/A</v>
      </c>
      <c r="Q67" s="3" t="str">
        <f ca="1">IF($O67,"",INDEX(Tarievenlijst!$K:$K,$P67))</f>
        <v/>
      </c>
      <c r="T67" s="7" t="b">
        <f t="shared" si="5"/>
        <v>1</v>
      </c>
      <c r="U67" s="7" t="e">
        <f>IF($T67,NA(),MATCH($A67,Tarievenlijst!$H:$H,0))</f>
        <v>#N/A</v>
      </c>
      <c r="V67" s="3" t="str">
        <f>IF($T67,"",INDEX(Tarievenlijst!$K:$K,$U67))</f>
        <v/>
      </c>
    </row>
    <row r="68" spans="1:22" x14ac:dyDescent="0.3">
      <c r="A68" s="7">
        <f t="shared" si="0"/>
        <v>54</v>
      </c>
      <c r="B68" s="7" t="b">
        <f t="shared" ca="1" si="6"/>
        <v>0</v>
      </c>
      <c r="C68" s="7">
        <f ca="1">IF($B68,NA(),MATCH($A68,Tarievenlijst!$B:$B,0))</f>
        <v>88</v>
      </c>
      <c r="D68" s="3" t="str">
        <f ca="1">IF($B68,"",INDEX(Tarievenlijst!$K:$K,$C68))</f>
        <v>Wonen met begeleiding intensief</v>
      </c>
      <c r="G68" s="7" t="b">
        <f t="shared" ca="1" si="7"/>
        <v>1</v>
      </c>
      <c r="H68" s="7" t="e">
        <f ca="1">IF($G68,NA(),MATCH($A68,Tarievenlijst!$D:$D,0))</f>
        <v>#N/A</v>
      </c>
      <c r="I68" s="3" t="str">
        <f ca="1">IF($G68,"",INDEX(Tarievenlijst!$K:$K,$H68))</f>
        <v/>
      </c>
      <c r="K68" s="7" t="b">
        <f t="shared" ca="1" si="3"/>
        <v>0</v>
      </c>
      <c r="L68" s="7">
        <f ca="1">IF($K68,NA(),MATCH($A68,Tarievenlijst!$B:$B,0))</f>
        <v>88</v>
      </c>
      <c r="M68" s="3" t="str">
        <f ca="1">IF($K68,"",INDEX(Tarievenlijst!$K:$K,$L68))</f>
        <v>Wonen met begeleiding intensief</v>
      </c>
      <c r="O68" s="7" t="b">
        <f t="shared" ca="1" si="4"/>
        <v>1</v>
      </c>
      <c r="P68" s="7" t="e">
        <f ca="1">IF($O68,NA(),MATCH($A68,Tarievenlijst!$F:$F,0))</f>
        <v>#N/A</v>
      </c>
      <c r="Q68" s="3" t="str">
        <f ca="1">IF($O68,"",INDEX(Tarievenlijst!$K:$K,$P68))</f>
        <v/>
      </c>
      <c r="T68" s="7" t="b">
        <f t="shared" si="5"/>
        <v>1</v>
      </c>
      <c r="U68" s="7" t="e">
        <f>IF($T68,NA(),MATCH($A68,Tarievenlijst!$H:$H,0))</f>
        <v>#N/A</v>
      </c>
      <c r="V68" s="3" t="str">
        <f>IF($T68,"",INDEX(Tarievenlijst!$K:$K,$U68))</f>
        <v/>
      </c>
    </row>
    <row r="69" spans="1:22" x14ac:dyDescent="0.3">
      <c r="A69" s="7">
        <f t="shared" si="0"/>
        <v>55</v>
      </c>
      <c r="B69" s="7" t="b">
        <f t="shared" ca="1" si="6"/>
        <v>0</v>
      </c>
      <c r="C69" s="7">
        <f ca="1">IF($B69,NA(),MATCH($A69,Tarievenlijst!$B:$B,0))</f>
        <v>89</v>
      </c>
      <c r="D69" s="3" t="str">
        <f ca="1">IF($B69,"",INDEX(Tarievenlijst!$K:$K,$C69))</f>
        <v>Logeren Harmonicavoorziening</v>
      </c>
      <c r="G69" s="7" t="b">
        <f t="shared" ca="1" si="7"/>
        <v>1</v>
      </c>
      <c r="H69" s="7" t="e">
        <f ca="1">IF($G69,NA(),MATCH($A69,Tarievenlijst!$D:$D,0))</f>
        <v>#N/A</v>
      </c>
      <c r="I69" s="3" t="str">
        <f ca="1">IF($G69,"",INDEX(Tarievenlijst!$K:$K,$H69))</f>
        <v/>
      </c>
      <c r="K69" s="7" t="b">
        <f t="shared" ca="1" si="3"/>
        <v>0</v>
      </c>
      <c r="L69" s="7">
        <f ca="1">IF($K69,NA(),MATCH($A69,Tarievenlijst!$B:$B,0))</f>
        <v>89</v>
      </c>
      <c r="M69" s="3" t="str">
        <f ca="1">IF($K69,"",INDEX(Tarievenlijst!$K:$K,$L69))</f>
        <v>Logeren Harmonicavoorziening</v>
      </c>
      <c r="O69" s="7" t="b">
        <f t="shared" ca="1" si="4"/>
        <v>1</v>
      </c>
      <c r="P69" s="7" t="e">
        <f ca="1">IF($O69,NA(),MATCH($A69,Tarievenlijst!$F:$F,0))</f>
        <v>#N/A</v>
      </c>
      <c r="Q69" s="3" t="str">
        <f ca="1">IF($O69,"",INDEX(Tarievenlijst!$K:$K,$P69))</f>
        <v/>
      </c>
      <c r="T69" s="7" t="b">
        <f t="shared" si="5"/>
        <v>1</v>
      </c>
      <c r="U69" s="7" t="e">
        <f>IF($T69,NA(),MATCH($A69,Tarievenlijst!$H:$H,0))</f>
        <v>#N/A</v>
      </c>
      <c r="V69" s="3" t="str">
        <f>IF($T69,"",INDEX(Tarievenlijst!$K:$K,$U69))</f>
        <v/>
      </c>
    </row>
    <row r="70" spans="1:22" x14ac:dyDescent="0.3">
      <c r="A70" s="7">
        <f t="shared" si="0"/>
        <v>56</v>
      </c>
      <c r="B70" s="7" t="b">
        <f t="shared" ca="1" si="6"/>
        <v>0</v>
      </c>
      <c r="C70" s="7">
        <f ca="1">IF($B70,NA(),MATCH($A70,Tarievenlijst!$B:$B,0))</f>
        <v>90</v>
      </c>
      <c r="D70" s="3" t="str">
        <f ca="1">IF($B70,"",INDEX(Tarievenlijst!$K:$K,$C70))</f>
        <v>Kleinschalige woonvoorziening VIC woning</v>
      </c>
      <c r="G70" s="7" t="b">
        <f t="shared" ca="1" si="7"/>
        <v>1</v>
      </c>
      <c r="H70" s="7" t="e">
        <f ca="1">IF($G70,NA(),MATCH($A70,Tarievenlijst!$D:$D,0))</f>
        <v>#N/A</v>
      </c>
      <c r="I70" s="3" t="str">
        <f ca="1">IF($G70,"",INDEX(Tarievenlijst!$K:$K,$H70))</f>
        <v/>
      </c>
      <c r="K70" s="7" t="b">
        <f t="shared" ca="1" si="3"/>
        <v>0</v>
      </c>
      <c r="L70" s="7">
        <f ca="1">IF($K70,NA(),MATCH($A70,Tarievenlijst!$B:$B,0))</f>
        <v>90</v>
      </c>
      <c r="M70" s="3" t="str">
        <f ca="1">IF($K70,"",INDEX(Tarievenlijst!$K:$K,$L70))</f>
        <v>Kleinschalige woonvoorziening VIC woning</v>
      </c>
      <c r="O70" s="7" t="b">
        <f t="shared" ca="1" si="4"/>
        <v>1</v>
      </c>
      <c r="P70" s="7" t="e">
        <f ca="1">IF($O70,NA(),MATCH($A70,Tarievenlijst!$F:$F,0))</f>
        <v>#N/A</v>
      </c>
      <c r="Q70" s="3" t="str">
        <f ca="1">IF($O70,"",INDEX(Tarievenlijst!$K:$K,$P70))</f>
        <v/>
      </c>
      <c r="T70" s="7" t="b">
        <f t="shared" si="5"/>
        <v>1</v>
      </c>
      <c r="U70" s="7" t="e">
        <f>IF($T70,NA(),MATCH($A70,Tarievenlijst!$H:$H,0))</f>
        <v>#N/A</v>
      </c>
      <c r="V70" s="3" t="str">
        <f>IF($T70,"",INDEX(Tarievenlijst!$K:$K,$U70))</f>
        <v/>
      </c>
    </row>
    <row r="71" spans="1:22" x14ac:dyDescent="0.3">
      <c r="A71" s="7">
        <f t="shared" si="0"/>
        <v>57</v>
      </c>
      <c r="B71" s="7" t="b">
        <f t="shared" ca="1" si="6"/>
        <v>0</v>
      </c>
      <c r="C71" s="7">
        <f ca="1">IF($B71,NA(),MATCH($A71,Tarievenlijst!$B:$B,0))</f>
        <v>91</v>
      </c>
      <c r="D71" s="3" t="str">
        <f ca="1">IF($B71,"",INDEX(Tarievenlijst!$K:$K,$C71))</f>
        <v>Wonen met begeleiding - extra intensief</v>
      </c>
      <c r="G71" s="7" t="b">
        <f t="shared" ca="1" si="7"/>
        <v>1</v>
      </c>
      <c r="H71" s="7" t="e">
        <f ca="1">IF($G71,NA(),MATCH($A71,Tarievenlijst!$D:$D,0))</f>
        <v>#N/A</v>
      </c>
      <c r="I71" s="3" t="str">
        <f ca="1">IF($G71,"",INDEX(Tarievenlijst!$K:$K,$H71))</f>
        <v/>
      </c>
      <c r="K71" s="7" t="b">
        <f t="shared" ca="1" si="3"/>
        <v>0</v>
      </c>
      <c r="L71" s="7">
        <f ca="1">IF($K71,NA(),MATCH($A71,Tarievenlijst!$B:$B,0))</f>
        <v>91</v>
      </c>
      <c r="M71" s="3" t="str">
        <f ca="1">IF($K71,"",INDEX(Tarievenlijst!$K:$K,$L71))</f>
        <v>Wonen met begeleiding - extra intensief</v>
      </c>
      <c r="O71" s="7" t="b">
        <f t="shared" ca="1" si="4"/>
        <v>1</v>
      </c>
      <c r="P71" s="7" t="e">
        <f ca="1">IF($O71,NA(),MATCH($A71,Tarievenlijst!$F:$F,0))</f>
        <v>#N/A</v>
      </c>
      <c r="Q71" s="3" t="str">
        <f ca="1">IF($O71,"",INDEX(Tarievenlijst!$K:$K,$P71))</f>
        <v/>
      </c>
      <c r="T71" s="7" t="b">
        <f t="shared" si="5"/>
        <v>1</v>
      </c>
      <c r="U71" s="7" t="e">
        <f>IF($T71,NA(),MATCH($A71,Tarievenlijst!$H:$H,0))</f>
        <v>#N/A</v>
      </c>
      <c r="V71" s="3" t="str">
        <f>IF($T71,"",INDEX(Tarievenlijst!$K:$K,$U71))</f>
        <v/>
      </c>
    </row>
    <row r="72" spans="1:22" x14ac:dyDescent="0.3">
      <c r="A72" s="7">
        <f t="shared" si="0"/>
        <v>58</v>
      </c>
      <c r="B72" s="7" t="b">
        <f t="shared" ca="1" si="6"/>
        <v>0</v>
      </c>
      <c r="C72" s="7">
        <f ca="1">IF($B72,NA(),MATCH($A72,Tarievenlijst!$B:$B,0))</f>
        <v>93</v>
      </c>
      <c r="D72" s="3" t="str">
        <f ca="1">IF($B72,"",INDEX(Tarievenlijst!$K:$K,$C72))</f>
        <v>Toeslag crisis ambulant</v>
      </c>
      <c r="G72" s="7" t="b">
        <f t="shared" ca="1" si="7"/>
        <v>1</v>
      </c>
      <c r="H72" s="7" t="e">
        <f ca="1">IF($G72,NA(),MATCH($A72,Tarievenlijst!$D:$D,0))</f>
        <v>#N/A</v>
      </c>
      <c r="I72" s="3" t="str">
        <f ca="1">IF($G72,"",INDEX(Tarievenlijst!$K:$K,$H72))</f>
        <v/>
      </c>
      <c r="K72" s="7" t="b">
        <f t="shared" ca="1" si="3"/>
        <v>0</v>
      </c>
      <c r="L72" s="7">
        <f ca="1">IF($K72,NA(),MATCH($A72,Tarievenlijst!$B:$B,0))</f>
        <v>93</v>
      </c>
      <c r="M72" s="3" t="str">
        <f ca="1">IF($K72,"",INDEX(Tarievenlijst!$K:$K,$L72))</f>
        <v>Toeslag crisis ambulant</v>
      </c>
      <c r="O72" s="7" t="b">
        <f t="shared" ca="1" si="4"/>
        <v>1</v>
      </c>
      <c r="P72" s="7" t="e">
        <f ca="1">IF($O72,NA(),MATCH($A72,Tarievenlijst!$F:$F,0))</f>
        <v>#N/A</v>
      </c>
      <c r="Q72" s="3" t="str">
        <f ca="1">IF($O72,"",INDEX(Tarievenlijst!$K:$K,$P72))</f>
        <v/>
      </c>
      <c r="T72" s="7" t="b">
        <f t="shared" si="5"/>
        <v>1</v>
      </c>
      <c r="U72" s="7" t="e">
        <f>IF($T72,NA(),MATCH($A72,Tarievenlijst!$H:$H,0))</f>
        <v>#N/A</v>
      </c>
      <c r="V72" s="3" t="str">
        <f>IF($T72,"",INDEX(Tarievenlijst!$K:$K,$U72))</f>
        <v/>
      </c>
    </row>
    <row r="73" spans="1:22" x14ac:dyDescent="0.3">
      <c r="A73" s="7">
        <f t="shared" si="0"/>
        <v>59</v>
      </c>
      <c r="B73" s="7" t="b">
        <f t="shared" ca="1" si="6"/>
        <v>0</v>
      </c>
      <c r="C73" s="7">
        <f ca="1">IF($B73,NA(),MATCH($A73,Tarievenlijst!$B:$B,0))</f>
        <v>94</v>
      </c>
      <c r="D73" s="3" t="str">
        <f ca="1">IF($B73,"",INDEX(Tarievenlijst!$K:$K,$C73))</f>
        <v>Toeslag crisis bij Verblijf met behandeling</v>
      </c>
      <c r="G73" s="7" t="b">
        <f t="shared" ca="1" si="7"/>
        <v>1</v>
      </c>
      <c r="H73" s="7" t="e">
        <f ca="1">IF($G73,NA(),MATCH($A73,Tarievenlijst!$D:$D,0))</f>
        <v>#N/A</v>
      </c>
      <c r="I73" s="3" t="str">
        <f ca="1">IF($G73,"",INDEX(Tarievenlijst!$K:$K,$H73))</f>
        <v/>
      </c>
      <c r="K73" s="7" t="b">
        <f t="shared" ca="1" si="3"/>
        <v>0</v>
      </c>
      <c r="L73" s="7">
        <f ca="1">IF($K73,NA(),MATCH($A73,Tarievenlijst!$B:$B,0))</f>
        <v>94</v>
      </c>
      <c r="M73" s="3" t="str">
        <f ca="1">IF($K73,"",INDEX(Tarievenlijst!$K:$K,$L73))</f>
        <v>Toeslag crisis bij Verblijf met behandeling</v>
      </c>
      <c r="O73" s="7" t="b">
        <f t="shared" ca="1" si="4"/>
        <v>1</v>
      </c>
      <c r="P73" s="7" t="e">
        <f ca="1">IF($O73,NA(),MATCH($A73,Tarievenlijst!$F:$F,0))</f>
        <v>#N/A</v>
      </c>
      <c r="Q73" s="3" t="str">
        <f ca="1">IF($O73,"",INDEX(Tarievenlijst!$K:$K,$P73))</f>
        <v/>
      </c>
      <c r="T73" s="7" t="b">
        <f t="shared" si="5"/>
        <v>1</v>
      </c>
      <c r="U73" s="7" t="e">
        <f>IF($T73,NA(),MATCH($A73,Tarievenlijst!$H:$H,0))</f>
        <v>#N/A</v>
      </c>
      <c r="V73" s="3" t="str">
        <f>IF($T73,"",INDEX(Tarievenlijst!$K:$K,$U73))</f>
        <v/>
      </c>
    </row>
    <row r="74" spans="1:22" x14ac:dyDescent="0.3">
      <c r="A74" s="7">
        <f t="shared" si="0"/>
        <v>60</v>
      </c>
      <c r="B74" s="7" t="b">
        <f t="shared" ref="B74:B94" ca="1" si="8">$A74&gt;D$12</f>
        <v>0</v>
      </c>
      <c r="C74" s="7">
        <f ca="1">IF($B74,NA(),MATCH($A74,Tarievenlijst!$B:$B,0))</f>
        <v>95</v>
      </c>
      <c r="D74" s="3" t="str">
        <f ca="1">IF($B74,"",INDEX(Tarievenlijst!$K:$K,$C74))</f>
        <v>Toeslag crisis bij Wonen</v>
      </c>
      <c r="G74" s="7" t="b">
        <f t="shared" ref="G74:G94" ca="1" si="9">$A74&gt;I$12</f>
        <v>1</v>
      </c>
      <c r="H74" s="7" t="e">
        <f ca="1">IF($G74,NA(),MATCH($A74,Tarievenlijst!$D:$D,0))</f>
        <v>#N/A</v>
      </c>
      <c r="I74" s="3" t="str">
        <f ca="1">IF($G74,"",INDEX(Tarievenlijst!$K:$K,$H74))</f>
        <v/>
      </c>
      <c r="K74" s="7" t="b">
        <f t="shared" ref="K74:K94" ca="1" si="10">$A74&gt;M$12</f>
        <v>0</v>
      </c>
      <c r="L74" s="7">
        <f ca="1">IF($K74,NA(),MATCH($A74,Tarievenlijst!$B:$B,0))</f>
        <v>95</v>
      </c>
      <c r="M74" s="3" t="str">
        <f ca="1">IF($K74,"",INDEX(Tarievenlijst!$K:$K,$L74))</f>
        <v>Toeslag crisis bij Wonen</v>
      </c>
      <c r="O74" s="7" t="b">
        <f t="shared" ref="O74:O94" ca="1" si="11">$A74&gt;Q$12</f>
        <v>1</v>
      </c>
      <c r="P74" s="7" t="e">
        <f ca="1">IF($O74,NA(),MATCH($A74,Tarievenlijst!$F:$F,0))</f>
        <v>#N/A</v>
      </c>
      <c r="Q74" s="3" t="str">
        <f ca="1">IF($O74,"",INDEX(Tarievenlijst!$K:$K,$P74))</f>
        <v/>
      </c>
      <c r="T74" s="7" t="b">
        <f t="shared" si="5"/>
        <v>1</v>
      </c>
      <c r="U74" s="7" t="e">
        <f>IF($T74,NA(),MATCH($A74,Tarievenlijst!$H:$H,0))</f>
        <v>#N/A</v>
      </c>
      <c r="V74" s="3" t="str">
        <f>IF($T74,"",INDEX(Tarievenlijst!$K:$K,$U74))</f>
        <v/>
      </c>
    </row>
    <row r="75" spans="1:22" x14ac:dyDescent="0.3">
      <c r="A75" s="7">
        <f t="shared" si="0"/>
        <v>61</v>
      </c>
      <c r="B75" s="7" t="b">
        <f t="shared" ca="1" si="8"/>
        <v>0</v>
      </c>
      <c r="C75" s="7">
        <f ca="1">IF($B75,NA(),MATCH($A75,Tarievenlijst!$B:$B,0))</f>
        <v>96</v>
      </c>
      <c r="D75" s="3" t="str">
        <f ca="1">IF($B75,"",INDEX(Tarievenlijst!$K:$K,$C75))</f>
        <v>Toeslag crisis pleegzorg</v>
      </c>
      <c r="G75" s="7" t="b">
        <f t="shared" ca="1" si="9"/>
        <v>1</v>
      </c>
      <c r="H75" s="7" t="e">
        <f ca="1">IF($G75,NA(),MATCH($A75,Tarievenlijst!$D:$D,0))</f>
        <v>#N/A</v>
      </c>
      <c r="I75" s="3" t="str">
        <f ca="1">IF($G75,"",INDEX(Tarievenlijst!$K:$K,$H75))</f>
        <v/>
      </c>
      <c r="K75" s="7" t="b">
        <f t="shared" ca="1" si="10"/>
        <v>0</v>
      </c>
      <c r="L75" s="7">
        <f ca="1">IF($K75,NA(),MATCH($A75,Tarievenlijst!$B:$B,0))</f>
        <v>96</v>
      </c>
      <c r="M75" s="3" t="str">
        <f ca="1">IF($K75,"",INDEX(Tarievenlijst!$K:$K,$L75))</f>
        <v>Toeslag crisis pleegzorg</v>
      </c>
      <c r="O75" s="7" t="b">
        <f t="shared" ca="1" si="11"/>
        <v>1</v>
      </c>
      <c r="P75" s="7" t="e">
        <f ca="1">IF($O75,NA(),MATCH($A75,Tarievenlijst!$F:$F,0))</f>
        <v>#N/A</v>
      </c>
      <c r="Q75" s="3" t="str">
        <f ca="1">IF($O75,"",INDEX(Tarievenlijst!$K:$K,$P75))</f>
        <v/>
      </c>
      <c r="T75" s="7" t="b">
        <f t="shared" si="5"/>
        <v>1</v>
      </c>
      <c r="U75" s="7" t="e">
        <f>IF($T75,NA(),MATCH($A75,Tarievenlijst!$H:$H,0))</f>
        <v>#N/A</v>
      </c>
      <c r="V75" s="3" t="str">
        <f>IF($T75,"",INDEX(Tarievenlijst!$K:$K,$U75))</f>
        <v/>
      </c>
    </row>
    <row r="76" spans="1:22" x14ac:dyDescent="0.3">
      <c r="A76" s="7">
        <f t="shared" si="0"/>
        <v>62</v>
      </c>
      <c r="B76" s="7" t="b">
        <f t="shared" ca="1" si="8"/>
        <v>0</v>
      </c>
      <c r="C76" s="7">
        <f ca="1">IF($B76,NA(),MATCH($A76,Tarievenlijst!$B:$B,0))</f>
        <v>98</v>
      </c>
      <c r="D76" s="3" t="str">
        <f ca="1">IF($B76,"",INDEX(Tarievenlijst!$K:$K,$C76))</f>
        <v>Dienstverlening consult en advies HBO</v>
      </c>
      <c r="G76" s="7" t="b">
        <f t="shared" ca="1" si="9"/>
        <v>1</v>
      </c>
      <c r="H76" s="7" t="e">
        <f ca="1">IF($G76,NA(),MATCH($A76,Tarievenlijst!$D:$D,0))</f>
        <v>#N/A</v>
      </c>
      <c r="I76" s="3" t="str">
        <f ca="1">IF($G76,"",INDEX(Tarievenlijst!$K:$K,$H76))</f>
        <v/>
      </c>
      <c r="K76" s="7" t="b">
        <f t="shared" ca="1" si="10"/>
        <v>0</v>
      </c>
      <c r="L76" s="7">
        <f ca="1">IF($K76,NA(),MATCH($A76,Tarievenlijst!$B:$B,0))</f>
        <v>98</v>
      </c>
      <c r="M76" s="3" t="str">
        <f ca="1">IF($K76,"",INDEX(Tarievenlijst!$K:$K,$L76))</f>
        <v>Dienstverlening consult en advies HBO</v>
      </c>
      <c r="O76" s="7" t="b">
        <f t="shared" ca="1" si="11"/>
        <v>1</v>
      </c>
      <c r="P76" s="7" t="e">
        <f ca="1">IF($O76,NA(),MATCH($A76,Tarievenlijst!$F:$F,0))</f>
        <v>#N/A</v>
      </c>
      <c r="Q76" s="3" t="str">
        <f ca="1">IF($O76,"",INDEX(Tarievenlijst!$K:$K,$P76))</f>
        <v/>
      </c>
      <c r="T76" s="7" t="b">
        <f t="shared" si="5"/>
        <v>1</v>
      </c>
      <c r="U76" s="7" t="e">
        <f>IF($T76,NA(),MATCH($A76,Tarievenlijst!$H:$H,0))</f>
        <v>#N/A</v>
      </c>
      <c r="V76" s="3" t="str">
        <f>IF($T76,"",INDEX(Tarievenlijst!$K:$K,$U76))</f>
        <v/>
      </c>
    </row>
    <row r="77" spans="1:22" x14ac:dyDescent="0.3">
      <c r="A77" s="7">
        <f t="shared" si="0"/>
        <v>63</v>
      </c>
      <c r="B77" s="7" t="b">
        <f t="shared" ca="1" si="8"/>
        <v>0</v>
      </c>
      <c r="C77" s="7">
        <f ca="1">IF($B77,NA(),MATCH($A77,Tarievenlijst!$B:$B,0))</f>
        <v>99</v>
      </c>
      <c r="D77" s="3" t="str">
        <f ca="1">IF($B77,"",INDEX(Tarievenlijst!$K:$K,$C77))</f>
        <v>Dienstverlening consult en advies WO</v>
      </c>
      <c r="G77" s="7" t="b">
        <f t="shared" ca="1" si="9"/>
        <v>1</v>
      </c>
      <c r="H77" s="7" t="e">
        <f ca="1">IF($G77,NA(),MATCH($A77,Tarievenlijst!$D:$D,0))</f>
        <v>#N/A</v>
      </c>
      <c r="I77" s="3" t="str">
        <f ca="1">IF($G77,"",INDEX(Tarievenlijst!$K:$K,$H77))</f>
        <v/>
      </c>
      <c r="K77" s="7" t="b">
        <f t="shared" ca="1" si="10"/>
        <v>0</v>
      </c>
      <c r="L77" s="7">
        <f ca="1">IF($K77,NA(),MATCH($A77,Tarievenlijst!$B:$B,0))</f>
        <v>99</v>
      </c>
      <c r="M77" s="3" t="str">
        <f ca="1">IF($K77,"",INDEX(Tarievenlijst!$K:$K,$L77))</f>
        <v>Dienstverlening consult en advies WO</v>
      </c>
      <c r="O77" s="7" t="b">
        <f t="shared" ca="1" si="11"/>
        <v>1</v>
      </c>
      <c r="P77" s="7" t="e">
        <f ca="1">IF($O77,NA(),MATCH($A77,Tarievenlijst!$F:$F,0))</f>
        <v>#N/A</v>
      </c>
      <c r="Q77" s="3" t="str">
        <f ca="1">IF($O77,"",INDEX(Tarievenlijst!$K:$K,$P77))</f>
        <v/>
      </c>
      <c r="T77" s="7" t="b">
        <f t="shared" si="5"/>
        <v>1</v>
      </c>
      <c r="U77" s="7" t="e">
        <f>IF($T77,NA(),MATCH($A77,Tarievenlijst!$H:$H,0))</f>
        <v>#N/A</v>
      </c>
      <c r="V77" s="3" t="str">
        <f>IF($T77,"",INDEX(Tarievenlijst!$K:$K,$U77))</f>
        <v/>
      </c>
    </row>
    <row r="78" spans="1:22" x14ac:dyDescent="0.3">
      <c r="A78" s="7">
        <f t="shared" si="0"/>
        <v>64</v>
      </c>
      <c r="B78" s="7" t="b">
        <f t="shared" ca="1" si="8"/>
        <v>0</v>
      </c>
      <c r="C78" s="7">
        <f ca="1">IF($B78,NA(),MATCH($A78,Tarievenlijst!$B:$B,0))</f>
        <v>100</v>
      </c>
      <c r="D78" s="3" t="str">
        <f ca="1">IF($B78,"",INDEX(Tarievenlijst!$K:$K,$C78))</f>
        <v>Dienstverlening consult en advies WO+</v>
      </c>
      <c r="G78" s="7" t="b">
        <f t="shared" ca="1" si="9"/>
        <v>1</v>
      </c>
      <c r="H78" s="7" t="e">
        <f ca="1">IF($G78,NA(),MATCH($A78,Tarievenlijst!$D:$D,0))</f>
        <v>#N/A</v>
      </c>
      <c r="I78" s="3" t="str">
        <f ca="1">IF($G78,"",INDEX(Tarievenlijst!$K:$K,$H78))</f>
        <v/>
      </c>
      <c r="K78" s="7" t="b">
        <f t="shared" ca="1" si="10"/>
        <v>0</v>
      </c>
      <c r="L78" s="7">
        <f ca="1">IF($K78,NA(),MATCH($A78,Tarievenlijst!$B:$B,0))</f>
        <v>100</v>
      </c>
      <c r="M78" s="3" t="str">
        <f ca="1">IF($K78,"",INDEX(Tarievenlijst!$K:$K,$L78))</f>
        <v>Dienstverlening consult en advies WO+</v>
      </c>
      <c r="O78" s="7" t="b">
        <f t="shared" ca="1" si="11"/>
        <v>1</v>
      </c>
      <c r="P78" s="7" t="e">
        <f ca="1">IF($O78,NA(),MATCH($A78,Tarievenlijst!$F:$F,0))</f>
        <v>#N/A</v>
      </c>
      <c r="Q78" s="3" t="str">
        <f ca="1">IF($O78,"",INDEX(Tarievenlijst!$K:$K,$P78))</f>
        <v/>
      </c>
      <c r="T78" s="7" t="b">
        <f t="shared" si="5"/>
        <v>1</v>
      </c>
      <c r="U78" s="7" t="e">
        <f>IF($T78,NA(),MATCH($A78,Tarievenlijst!$H:$H,0))</f>
        <v>#N/A</v>
      </c>
      <c r="V78" s="3" t="str">
        <f>IF($T78,"",INDEX(Tarievenlijst!$K:$K,$U78))</f>
        <v/>
      </c>
    </row>
    <row r="79" spans="1:22" x14ac:dyDescent="0.3">
      <c r="A79" s="7">
        <f t="shared" ref="A79:A91" si="12">SUM(A78,1)</f>
        <v>65</v>
      </c>
      <c r="B79" s="7" t="b">
        <f t="shared" ca="1" si="8"/>
        <v>0</v>
      </c>
      <c r="C79" s="7">
        <f ca="1">IF($B79,NA(),MATCH($A79,Tarievenlijst!$B:$B,0))</f>
        <v>101</v>
      </c>
      <c r="D79" s="3" t="str">
        <f ca="1">IF($B79,"",INDEX(Tarievenlijst!$K:$K,$C79))</f>
        <v>ED Diagnostiek en Behandeling</v>
      </c>
      <c r="G79" s="7" t="b">
        <f t="shared" ca="1" si="9"/>
        <v>1</v>
      </c>
      <c r="H79" s="7" t="e">
        <f ca="1">IF($G79,NA(),MATCH($A79,Tarievenlijst!$D:$D,0))</f>
        <v>#N/A</v>
      </c>
      <c r="I79" s="3" t="str">
        <f ca="1">IF($G79,"",INDEX(Tarievenlijst!$K:$K,$H79))</f>
        <v/>
      </c>
      <c r="K79" s="7" t="b">
        <f t="shared" ca="1" si="10"/>
        <v>0</v>
      </c>
      <c r="L79" s="7">
        <f ca="1">IF($K79,NA(),MATCH($A79,Tarievenlijst!$B:$B,0))</f>
        <v>101</v>
      </c>
      <c r="M79" s="3" t="str">
        <f ca="1">IF($K79,"",INDEX(Tarievenlijst!$K:$K,$L79))</f>
        <v>ED Diagnostiek en Behandeling</v>
      </c>
      <c r="O79" s="7" t="b">
        <f t="shared" ca="1" si="11"/>
        <v>1</v>
      </c>
      <c r="P79" s="7" t="e">
        <f ca="1">IF($O79,NA(),MATCH($A79,Tarievenlijst!$F:$F,0))</f>
        <v>#N/A</v>
      </c>
      <c r="Q79" s="3" t="str">
        <f ca="1">IF($O79,"",INDEX(Tarievenlijst!$K:$K,$P79))</f>
        <v/>
      </c>
      <c r="T79" s="7" t="b">
        <f t="shared" ref="T79:T100" si="13">$A79&gt;V$12</f>
        <v>1</v>
      </c>
      <c r="U79" s="7" t="e">
        <f>IF($T79,NA(),MATCH($A79,Tarievenlijst!$H:$H,0))</f>
        <v>#N/A</v>
      </c>
      <c r="V79" s="3" t="str">
        <f>IF($T79,"",INDEX(Tarievenlijst!$K:$K,$U79))</f>
        <v/>
      </c>
    </row>
    <row r="80" spans="1:22" x14ac:dyDescent="0.3">
      <c r="A80" s="7">
        <f t="shared" si="12"/>
        <v>66</v>
      </c>
      <c r="B80" s="7" t="b">
        <f t="shared" ca="1" si="8"/>
        <v>1</v>
      </c>
      <c r="C80" s="7" t="e">
        <f ca="1">IF($B80,NA(),MATCH($A80,Tarievenlijst!$B:$B,0))</f>
        <v>#N/A</v>
      </c>
      <c r="D80" s="3" t="str">
        <f ca="1">IF($B80,"",INDEX(Tarievenlijst!$K:$K,$C80))</f>
        <v/>
      </c>
      <c r="G80" s="7" t="b">
        <f t="shared" ca="1" si="9"/>
        <v>1</v>
      </c>
      <c r="H80" s="7" t="e">
        <f ca="1">IF($G80,NA(),MATCH($A80,Tarievenlijst!$D:$D,0))</f>
        <v>#N/A</v>
      </c>
      <c r="I80" s="3" t="str">
        <f ca="1">IF($G80,"",INDEX(Tarievenlijst!$K:$K,$H80))</f>
        <v/>
      </c>
      <c r="K80" s="7" t="b">
        <f t="shared" ca="1" si="10"/>
        <v>1</v>
      </c>
      <c r="L80" s="7" t="e">
        <f ca="1">IF($K80,NA(),MATCH($A80,Tarievenlijst!$B:$B,0))</f>
        <v>#N/A</v>
      </c>
      <c r="M80" s="3" t="str">
        <f ca="1">IF($K80,"",INDEX(Tarievenlijst!$K:$K,$L80))</f>
        <v/>
      </c>
      <c r="O80" s="7" t="b">
        <f t="shared" ca="1" si="11"/>
        <v>1</v>
      </c>
      <c r="P80" s="7" t="e">
        <f ca="1">IF($O80,NA(),MATCH($A80,Tarievenlijst!$F:$F,0))</f>
        <v>#N/A</v>
      </c>
      <c r="Q80" s="3" t="str">
        <f ca="1">IF($O80,"",INDEX(Tarievenlijst!$K:$K,$P80))</f>
        <v/>
      </c>
      <c r="T80" s="7" t="b">
        <f t="shared" si="13"/>
        <v>1</v>
      </c>
      <c r="U80" s="7" t="e">
        <f>IF($T80,NA(),MATCH($A80,Tarievenlijst!$H:$H,0))</f>
        <v>#N/A</v>
      </c>
      <c r="V80" s="3" t="str">
        <f>IF($T80,"",INDEX(Tarievenlijst!$K:$K,$U80))</f>
        <v/>
      </c>
    </row>
    <row r="81" spans="1:22" x14ac:dyDescent="0.3">
      <c r="A81" s="7">
        <f t="shared" si="12"/>
        <v>67</v>
      </c>
      <c r="B81" s="7" t="b">
        <f t="shared" ca="1" si="8"/>
        <v>1</v>
      </c>
      <c r="C81" s="7" t="e">
        <f ca="1">IF($B81,NA(),MATCH($A81,Tarievenlijst!$B:$B,0))</f>
        <v>#N/A</v>
      </c>
      <c r="D81" s="3" t="str">
        <f ca="1">IF($B81,"",INDEX(Tarievenlijst!$K:$K,$C81))</f>
        <v/>
      </c>
      <c r="G81" s="7" t="b">
        <f t="shared" ca="1" si="9"/>
        <v>1</v>
      </c>
      <c r="H81" s="7" t="e">
        <f ca="1">IF($G81,NA(),MATCH($A81,Tarievenlijst!$D:$D,0))</f>
        <v>#N/A</v>
      </c>
      <c r="I81" s="3" t="str">
        <f ca="1">IF($G81,"",INDEX(Tarievenlijst!$K:$K,$H81))</f>
        <v/>
      </c>
      <c r="K81" s="7" t="b">
        <f t="shared" ca="1" si="10"/>
        <v>1</v>
      </c>
      <c r="L81" s="7" t="e">
        <f ca="1">IF($K81,NA(),MATCH($A81,Tarievenlijst!$B:$B,0))</f>
        <v>#N/A</v>
      </c>
      <c r="M81" s="3" t="str">
        <f ca="1">IF($K81,"",INDEX(Tarievenlijst!$K:$K,$L81))</f>
        <v/>
      </c>
      <c r="O81" s="7" t="b">
        <f t="shared" ca="1" si="11"/>
        <v>1</v>
      </c>
      <c r="P81" s="7" t="e">
        <f ca="1">IF($O81,NA(),MATCH($A81,Tarievenlijst!$F:$F,0))</f>
        <v>#N/A</v>
      </c>
      <c r="Q81" s="3" t="str">
        <f ca="1">IF($O81,"",INDEX(Tarievenlijst!$K:$K,$P81))</f>
        <v/>
      </c>
      <c r="T81" s="7" t="b">
        <f t="shared" si="13"/>
        <v>1</v>
      </c>
      <c r="U81" s="7" t="e">
        <f>IF($T81,NA(),MATCH($A81,Tarievenlijst!$H:$H,0))</f>
        <v>#N/A</v>
      </c>
      <c r="V81" s="3" t="str">
        <f>IF($T81,"",INDEX(Tarievenlijst!$K:$K,$U81))</f>
        <v/>
      </c>
    </row>
    <row r="82" spans="1:22" x14ac:dyDescent="0.3">
      <c r="A82" s="7">
        <f t="shared" si="12"/>
        <v>68</v>
      </c>
      <c r="B82" s="7" t="b">
        <f t="shared" ca="1" si="8"/>
        <v>1</v>
      </c>
      <c r="C82" s="7" t="e">
        <f ca="1">IF($B82,NA(),MATCH($A82,Tarievenlijst!$B:$B,0))</f>
        <v>#N/A</v>
      </c>
      <c r="D82" s="3" t="str">
        <f ca="1">IF($B82,"",INDEX(Tarievenlijst!$K:$K,$C82))</f>
        <v/>
      </c>
      <c r="G82" s="7" t="b">
        <f t="shared" ca="1" si="9"/>
        <v>1</v>
      </c>
      <c r="H82" s="7" t="e">
        <f ca="1">IF($G82,NA(),MATCH($A82,Tarievenlijst!$D:$D,0))</f>
        <v>#N/A</v>
      </c>
      <c r="I82" s="3" t="str">
        <f ca="1">IF($G82,"",INDEX(Tarievenlijst!$K:$K,$H82))</f>
        <v/>
      </c>
      <c r="K82" s="7" t="b">
        <f t="shared" ca="1" si="10"/>
        <v>1</v>
      </c>
      <c r="L82" s="7" t="e">
        <f ca="1">IF($K82,NA(),MATCH($A82,Tarievenlijst!$B:$B,0))</f>
        <v>#N/A</v>
      </c>
      <c r="M82" s="3" t="str">
        <f ca="1">IF($K82,"",INDEX(Tarievenlijst!$K:$K,$L82))</f>
        <v/>
      </c>
      <c r="O82" s="7" t="b">
        <f t="shared" ca="1" si="11"/>
        <v>1</v>
      </c>
      <c r="P82" s="7" t="e">
        <f ca="1">IF($O82,NA(),MATCH($A82,Tarievenlijst!$F:$F,0))</f>
        <v>#N/A</v>
      </c>
      <c r="Q82" s="3" t="str">
        <f ca="1">IF($O82,"",INDEX(Tarievenlijst!$K:$K,$P82))</f>
        <v/>
      </c>
      <c r="T82" s="7" t="b">
        <f t="shared" si="13"/>
        <v>1</v>
      </c>
      <c r="U82" s="7" t="e">
        <f>IF($T82,NA(),MATCH($A82,Tarievenlijst!$H:$H,0))</f>
        <v>#N/A</v>
      </c>
      <c r="V82" s="3" t="str">
        <f>IF($T82,"",INDEX(Tarievenlijst!$K:$K,$U82))</f>
        <v/>
      </c>
    </row>
    <row r="83" spans="1:22" x14ac:dyDescent="0.3">
      <c r="A83" s="7">
        <f t="shared" si="12"/>
        <v>69</v>
      </c>
      <c r="B83" s="7" t="b">
        <f t="shared" ca="1" si="8"/>
        <v>1</v>
      </c>
      <c r="C83" s="7" t="e">
        <f ca="1">IF($B83,NA(),MATCH($A83,Tarievenlijst!$B:$B,0))</f>
        <v>#N/A</v>
      </c>
      <c r="D83" s="3" t="str">
        <f ca="1">IF($B83,"",INDEX(Tarievenlijst!$K:$K,$C83))</f>
        <v/>
      </c>
      <c r="G83" s="7" t="b">
        <f t="shared" ca="1" si="9"/>
        <v>1</v>
      </c>
      <c r="H83" s="7" t="e">
        <f ca="1">IF($G83,NA(),MATCH($A83,Tarievenlijst!$D:$D,0))</f>
        <v>#N/A</v>
      </c>
      <c r="I83" s="3" t="str">
        <f ca="1">IF($G83,"",INDEX(Tarievenlijst!$K:$K,$H83))</f>
        <v/>
      </c>
      <c r="K83" s="7" t="b">
        <f t="shared" ca="1" si="10"/>
        <v>1</v>
      </c>
      <c r="L83" s="7" t="e">
        <f ca="1">IF($K83,NA(),MATCH($A83,Tarievenlijst!$B:$B,0))</f>
        <v>#N/A</v>
      </c>
      <c r="M83" s="3" t="str">
        <f ca="1">IF($K83,"",INDEX(Tarievenlijst!$K:$K,$L83))</f>
        <v/>
      </c>
      <c r="O83" s="7" t="b">
        <f t="shared" ca="1" si="11"/>
        <v>1</v>
      </c>
      <c r="P83" s="7" t="e">
        <f ca="1">IF($O83,NA(),MATCH($A83,Tarievenlijst!$F:$F,0))</f>
        <v>#N/A</v>
      </c>
      <c r="Q83" s="3" t="str">
        <f ca="1">IF($O83,"",INDEX(Tarievenlijst!$K:$K,$P83))</f>
        <v/>
      </c>
      <c r="T83" s="7" t="b">
        <f t="shared" si="13"/>
        <v>1</v>
      </c>
      <c r="U83" s="7" t="e">
        <f>IF($T83,NA(),MATCH($A83,Tarievenlijst!$H:$H,0))</f>
        <v>#N/A</v>
      </c>
      <c r="V83" s="3" t="str">
        <f>IF($T83,"",INDEX(Tarievenlijst!$K:$K,$U83))</f>
        <v/>
      </c>
    </row>
    <row r="84" spans="1:22" x14ac:dyDescent="0.3">
      <c r="A84" s="7">
        <f t="shared" si="12"/>
        <v>70</v>
      </c>
      <c r="B84" s="7" t="b">
        <f t="shared" ca="1" si="8"/>
        <v>1</v>
      </c>
      <c r="C84" s="7" t="e">
        <f ca="1">IF($B84,NA(),MATCH($A84,Tarievenlijst!$B:$B,0))</f>
        <v>#N/A</v>
      </c>
      <c r="D84" s="3" t="str">
        <f ca="1">IF($B84,"",INDEX(Tarievenlijst!$K:$K,$C84))</f>
        <v/>
      </c>
      <c r="G84" s="7" t="b">
        <f t="shared" ca="1" si="9"/>
        <v>1</v>
      </c>
      <c r="H84" s="7" t="e">
        <f ca="1">IF($G84,NA(),MATCH($A84,Tarievenlijst!$D:$D,0))</f>
        <v>#N/A</v>
      </c>
      <c r="I84" s="3" t="str">
        <f ca="1">IF($G84,"",INDEX(Tarievenlijst!$K:$K,$H84))</f>
        <v/>
      </c>
      <c r="K84" s="7" t="b">
        <f t="shared" ca="1" si="10"/>
        <v>1</v>
      </c>
      <c r="L84" s="7" t="e">
        <f ca="1">IF($K84,NA(),MATCH($A84,Tarievenlijst!$B:$B,0))</f>
        <v>#N/A</v>
      </c>
      <c r="M84" s="3" t="str">
        <f ca="1">IF($K84,"",INDEX(Tarievenlijst!$K:$K,$L84))</f>
        <v/>
      </c>
      <c r="O84" s="7" t="b">
        <f t="shared" ca="1" si="11"/>
        <v>1</v>
      </c>
      <c r="P84" s="7" t="e">
        <f ca="1">IF($O84,NA(),MATCH($A84,Tarievenlijst!$F:$F,0))</f>
        <v>#N/A</v>
      </c>
      <c r="Q84" s="3" t="str">
        <f ca="1">IF($O84,"",INDEX(Tarievenlijst!$K:$K,$P84))</f>
        <v/>
      </c>
      <c r="T84" s="7" t="b">
        <f t="shared" si="13"/>
        <v>1</v>
      </c>
      <c r="U84" s="7" t="e">
        <f>IF($T84,NA(),MATCH($A84,Tarievenlijst!$H:$H,0))</f>
        <v>#N/A</v>
      </c>
      <c r="V84" s="3" t="str">
        <f>IF($T84,"",INDEX(Tarievenlijst!$K:$K,$U84))</f>
        <v/>
      </c>
    </row>
    <row r="85" spans="1:22" x14ac:dyDescent="0.3">
      <c r="A85" s="7">
        <f t="shared" si="12"/>
        <v>71</v>
      </c>
      <c r="B85" s="7" t="b">
        <f t="shared" ca="1" si="8"/>
        <v>1</v>
      </c>
      <c r="C85" s="7" t="e">
        <f ca="1">IF($B85,NA(),MATCH($A85,Tarievenlijst!$B:$B,0))</f>
        <v>#N/A</v>
      </c>
      <c r="D85" s="3" t="str">
        <f ca="1">IF($B85,"",INDEX(Tarievenlijst!$K:$K,$C85))</f>
        <v/>
      </c>
      <c r="G85" s="7" t="b">
        <f t="shared" ca="1" si="9"/>
        <v>1</v>
      </c>
      <c r="H85" s="7" t="e">
        <f ca="1">IF($G85,NA(),MATCH($A85,Tarievenlijst!$D:$D,0))</f>
        <v>#N/A</v>
      </c>
      <c r="I85" s="3" t="str">
        <f ca="1">IF($G85,"",INDEX(Tarievenlijst!$K:$K,$H85))</f>
        <v/>
      </c>
      <c r="K85" s="7" t="b">
        <f t="shared" ca="1" si="10"/>
        <v>1</v>
      </c>
      <c r="L85" s="7" t="e">
        <f ca="1">IF($K85,NA(),MATCH($A85,Tarievenlijst!$B:$B,0))</f>
        <v>#N/A</v>
      </c>
      <c r="M85" s="3" t="str">
        <f ca="1">IF($K85,"",INDEX(Tarievenlijst!$K:$K,$L85))</f>
        <v/>
      </c>
      <c r="O85" s="7" t="b">
        <f t="shared" ca="1" si="11"/>
        <v>1</v>
      </c>
      <c r="P85" s="7" t="e">
        <f ca="1">IF($O85,NA(),MATCH($A85,Tarievenlijst!$F:$F,0))</f>
        <v>#N/A</v>
      </c>
      <c r="Q85" s="3" t="str">
        <f ca="1">IF($O85,"",INDEX(Tarievenlijst!$K:$K,$P85))</f>
        <v/>
      </c>
      <c r="T85" s="7" t="b">
        <f t="shared" si="13"/>
        <v>1</v>
      </c>
      <c r="U85" s="7" t="e">
        <f>IF($T85,NA(),MATCH($A85,Tarievenlijst!$H:$H,0))</f>
        <v>#N/A</v>
      </c>
      <c r="V85" s="3" t="str">
        <f>IF($T85,"",INDEX(Tarievenlijst!$K:$K,$U85))</f>
        <v/>
      </c>
    </row>
    <row r="86" spans="1:22" x14ac:dyDescent="0.3">
      <c r="A86" s="7">
        <f t="shared" si="12"/>
        <v>72</v>
      </c>
      <c r="B86" s="7" t="b">
        <f t="shared" ca="1" si="8"/>
        <v>1</v>
      </c>
      <c r="C86" s="7" t="e">
        <f ca="1">IF($B86,NA(),MATCH($A86,Tarievenlijst!$B:$B,0))</f>
        <v>#N/A</v>
      </c>
      <c r="D86" s="3" t="str">
        <f ca="1">IF($B86,"",INDEX(Tarievenlijst!$K:$K,$C86))</f>
        <v/>
      </c>
      <c r="G86" s="7" t="b">
        <f t="shared" ca="1" si="9"/>
        <v>1</v>
      </c>
      <c r="H86" s="7" t="e">
        <f ca="1">IF($G86,NA(),MATCH($A86,Tarievenlijst!$D:$D,0))</f>
        <v>#N/A</v>
      </c>
      <c r="I86" s="3" t="str">
        <f ca="1">IF($G86,"",INDEX(Tarievenlijst!$K:$K,$H86))</f>
        <v/>
      </c>
      <c r="K86" s="7" t="b">
        <f t="shared" ca="1" si="10"/>
        <v>1</v>
      </c>
      <c r="L86" s="7" t="e">
        <f ca="1">IF($K86,NA(),MATCH($A86,Tarievenlijst!$B:$B,0))</f>
        <v>#N/A</v>
      </c>
      <c r="M86" s="3" t="str">
        <f ca="1">IF($K86,"",INDEX(Tarievenlijst!$K:$K,$L86))</f>
        <v/>
      </c>
      <c r="O86" s="7" t="b">
        <f t="shared" ca="1" si="11"/>
        <v>1</v>
      </c>
      <c r="P86" s="7" t="e">
        <f ca="1">IF($O86,NA(),MATCH($A86,Tarievenlijst!$F:$F,0))</f>
        <v>#N/A</v>
      </c>
      <c r="Q86" s="3" t="str">
        <f ca="1">IF($O86,"",INDEX(Tarievenlijst!$K:$K,$P86))</f>
        <v/>
      </c>
      <c r="T86" s="7" t="b">
        <f t="shared" si="13"/>
        <v>1</v>
      </c>
      <c r="U86" s="7" t="e">
        <f>IF($T86,NA(),MATCH($A86,Tarievenlijst!$H:$H,0))</f>
        <v>#N/A</v>
      </c>
      <c r="V86" s="3" t="str">
        <f>IF($T86,"",INDEX(Tarievenlijst!$K:$K,$U86))</f>
        <v/>
      </c>
    </row>
    <row r="87" spans="1:22" x14ac:dyDescent="0.3">
      <c r="A87" s="7">
        <f t="shared" si="12"/>
        <v>73</v>
      </c>
      <c r="B87" s="7" t="b">
        <f t="shared" ca="1" si="8"/>
        <v>1</v>
      </c>
      <c r="C87" s="7" t="e">
        <f ca="1">IF($B87,NA(),MATCH($A87,Tarievenlijst!$B:$B,0))</f>
        <v>#N/A</v>
      </c>
      <c r="D87" s="3" t="str">
        <f ca="1">IF($B87,"",INDEX(Tarievenlijst!$K:$K,$C87))</f>
        <v/>
      </c>
      <c r="G87" s="7" t="b">
        <f t="shared" ca="1" si="9"/>
        <v>1</v>
      </c>
      <c r="H87" s="7" t="e">
        <f ca="1">IF($G87,NA(),MATCH($A87,Tarievenlijst!$D:$D,0))</f>
        <v>#N/A</v>
      </c>
      <c r="I87" s="3" t="str">
        <f ca="1">IF($G87,"",INDEX(Tarievenlijst!$K:$K,$H87))</f>
        <v/>
      </c>
      <c r="K87" s="7" t="b">
        <f t="shared" ca="1" si="10"/>
        <v>1</v>
      </c>
      <c r="L87" s="7" t="e">
        <f ca="1">IF($K87,NA(),MATCH($A87,Tarievenlijst!$B:$B,0))</f>
        <v>#N/A</v>
      </c>
      <c r="M87" s="3" t="str">
        <f ca="1">IF($K87,"",INDEX(Tarievenlijst!$K:$K,$L87))</f>
        <v/>
      </c>
      <c r="O87" s="7" t="b">
        <f t="shared" ca="1" si="11"/>
        <v>1</v>
      </c>
      <c r="P87" s="7" t="e">
        <f ca="1">IF($O87,NA(),MATCH($A87,Tarievenlijst!$F:$F,0))</f>
        <v>#N/A</v>
      </c>
      <c r="Q87" s="3" t="str">
        <f ca="1">IF($O87,"",INDEX(Tarievenlijst!$K:$K,$P87))</f>
        <v/>
      </c>
      <c r="T87" s="7" t="b">
        <f t="shared" si="13"/>
        <v>1</v>
      </c>
      <c r="U87" s="7" t="e">
        <f>IF($T87,NA(),MATCH($A87,Tarievenlijst!$H:$H,0))</f>
        <v>#N/A</v>
      </c>
      <c r="V87" s="3" t="str">
        <f>IF($T87,"",INDEX(Tarievenlijst!$K:$K,$U87))</f>
        <v/>
      </c>
    </row>
    <row r="88" spans="1:22" x14ac:dyDescent="0.3">
      <c r="A88" s="7">
        <f t="shared" si="12"/>
        <v>74</v>
      </c>
      <c r="B88" s="7" t="b">
        <f t="shared" ca="1" si="8"/>
        <v>1</v>
      </c>
      <c r="C88" s="7" t="e">
        <f ca="1">IF($B88,NA(),MATCH($A88,Tarievenlijst!$B:$B,0))</f>
        <v>#N/A</v>
      </c>
      <c r="D88" s="3" t="str">
        <f ca="1">IF($B88,"",INDEX(Tarievenlijst!$K:$K,$C88))</f>
        <v/>
      </c>
      <c r="G88" s="7" t="b">
        <f t="shared" ca="1" si="9"/>
        <v>1</v>
      </c>
      <c r="H88" s="7" t="e">
        <f ca="1">IF($G88,NA(),MATCH($A88,Tarievenlijst!$D:$D,0))</f>
        <v>#N/A</v>
      </c>
      <c r="I88" s="3" t="str">
        <f ca="1">IF($G88,"",INDEX(Tarievenlijst!$K:$K,$H88))</f>
        <v/>
      </c>
      <c r="K88" s="7" t="b">
        <f t="shared" ca="1" si="10"/>
        <v>1</v>
      </c>
      <c r="L88" s="7" t="e">
        <f ca="1">IF($K88,NA(),MATCH($A88,Tarievenlijst!$B:$B,0))</f>
        <v>#N/A</v>
      </c>
      <c r="M88" s="3" t="str">
        <f ca="1">IF($K88,"",INDEX(Tarievenlijst!$K:$K,$L88))</f>
        <v/>
      </c>
      <c r="O88" s="7" t="b">
        <f t="shared" ca="1" si="11"/>
        <v>1</v>
      </c>
      <c r="P88" s="7" t="e">
        <f ca="1">IF($O88,NA(),MATCH($A88,Tarievenlijst!$F:$F,0))</f>
        <v>#N/A</v>
      </c>
      <c r="Q88" s="3" t="str">
        <f ca="1">IF($O88,"",INDEX(Tarievenlijst!$K:$K,$P88))</f>
        <v/>
      </c>
      <c r="T88" s="7" t="b">
        <f t="shared" si="13"/>
        <v>1</v>
      </c>
      <c r="U88" s="7" t="e">
        <f>IF($T88,NA(),MATCH($A88,Tarievenlijst!$H:$H,0))</f>
        <v>#N/A</v>
      </c>
      <c r="V88" s="3" t="str">
        <f>IF($T88,"",INDEX(Tarievenlijst!$K:$K,$U88))</f>
        <v/>
      </c>
    </row>
    <row r="89" spans="1:22" x14ac:dyDescent="0.3">
      <c r="A89" s="7">
        <f t="shared" si="12"/>
        <v>75</v>
      </c>
      <c r="B89" s="7" t="b">
        <f t="shared" ca="1" si="8"/>
        <v>1</v>
      </c>
      <c r="C89" s="7" t="e">
        <f ca="1">IF($B89,NA(),MATCH($A89,Tarievenlijst!$B:$B,0))</f>
        <v>#N/A</v>
      </c>
      <c r="D89" s="3" t="str">
        <f ca="1">IF($B89,"",INDEX(Tarievenlijst!$K:$K,$C89))</f>
        <v/>
      </c>
      <c r="G89" s="7" t="b">
        <f t="shared" ca="1" si="9"/>
        <v>1</v>
      </c>
      <c r="H89" s="7" t="e">
        <f ca="1">IF($G89,NA(),MATCH($A89,Tarievenlijst!$D:$D,0))</f>
        <v>#N/A</v>
      </c>
      <c r="I89" s="3" t="str">
        <f ca="1">IF($G89,"",INDEX(Tarievenlijst!$K:$K,$H89))</f>
        <v/>
      </c>
      <c r="K89" s="7" t="b">
        <f t="shared" ca="1" si="10"/>
        <v>1</v>
      </c>
      <c r="L89" s="7" t="e">
        <f ca="1">IF($K89,NA(),MATCH($A89,Tarievenlijst!$B:$B,0))</f>
        <v>#N/A</v>
      </c>
      <c r="M89" s="3" t="str">
        <f ca="1">IF($K89,"",INDEX(Tarievenlijst!$K:$K,$L89))</f>
        <v/>
      </c>
      <c r="O89" s="7" t="b">
        <f t="shared" ca="1" si="11"/>
        <v>1</v>
      </c>
      <c r="P89" s="7" t="e">
        <f ca="1">IF($O89,NA(),MATCH($A89,Tarievenlijst!$F:$F,0))</f>
        <v>#N/A</v>
      </c>
      <c r="Q89" s="3" t="str">
        <f ca="1">IF($O89,"",INDEX(Tarievenlijst!$K:$K,$P89))</f>
        <v/>
      </c>
      <c r="T89" s="7" t="b">
        <f t="shared" si="13"/>
        <v>1</v>
      </c>
      <c r="U89" s="7" t="e">
        <f>IF($T89,NA(),MATCH($A89,Tarievenlijst!$H:$H,0))</f>
        <v>#N/A</v>
      </c>
      <c r="V89" s="3" t="str">
        <f>IF($T89,"",INDEX(Tarievenlijst!$K:$K,$U89))</f>
        <v/>
      </c>
    </row>
    <row r="90" spans="1:22" x14ac:dyDescent="0.3">
      <c r="A90" s="7">
        <f t="shared" si="12"/>
        <v>76</v>
      </c>
      <c r="B90" s="7" t="b">
        <f t="shared" ca="1" si="8"/>
        <v>1</v>
      </c>
      <c r="C90" s="7" t="e">
        <f ca="1">IF($B90,NA(),MATCH($A90,Tarievenlijst!$B:$B,0))</f>
        <v>#N/A</v>
      </c>
      <c r="D90" s="3" t="str">
        <f ca="1">IF($B90,"",INDEX(Tarievenlijst!$K:$K,$C90))</f>
        <v/>
      </c>
      <c r="G90" s="7" t="b">
        <f t="shared" ca="1" si="9"/>
        <v>1</v>
      </c>
      <c r="H90" s="7" t="e">
        <f ca="1">IF($G90,NA(),MATCH($A90,Tarievenlijst!$D:$D,0))</f>
        <v>#N/A</v>
      </c>
      <c r="I90" s="3" t="str">
        <f ca="1">IF($G90,"",INDEX(Tarievenlijst!$K:$K,$H90))</f>
        <v/>
      </c>
      <c r="K90" s="7" t="b">
        <f t="shared" ca="1" si="10"/>
        <v>1</v>
      </c>
      <c r="L90" s="7" t="e">
        <f ca="1">IF($K90,NA(),MATCH($A90,Tarievenlijst!$B:$B,0))</f>
        <v>#N/A</v>
      </c>
      <c r="M90" s="3" t="str">
        <f ca="1">IF($K90,"",INDEX(Tarievenlijst!$K:$K,$L90))</f>
        <v/>
      </c>
      <c r="O90" s="7" t="b">
        <f t="shared" ca="1" si="11"/>
        <v>1</v>
      </c>
      <c r="P90" s="7" t="e">
        <f ca="1">IF($O90,NA(),MATCH($A90,Tarievenlijst!$F:$F,0))</f>
        <v>#N/A</v>
      </c>
      <c r="Q90" s="3" t="str">
        <f ca="1">IF($O90,"",INDEX(Tarievenlijst!$K:$K,$P90))</f>
        <v/>
      </c>
      <c r="T90" s="7" t="b">
        <f t="shared" si="13"/>
        <v>1</v>
      </c>
      <c r="U90" s="7" t="e">
        <f>IF($T90,NA(),MATCH($A90,Tarievenlijst!$H:$H,0))</f>
        <v>#N/A</v>
      </c>
      <c r="V90" s="3" t="str">
        <f>IF($T90,"",INDEX(Tarievenlijst!$K:$K,$U90))</f>
        <v/>
      </c>
    </row>
    <row r="91" spans="1:22" x14ac:dyDescent="0.3">
      <c r="A91" s="7">
        <f t="shared" si="12"/>
        <v>77</v>
      </c>
      <c r="B91" s="7" t="b">
        <f t="shared" ca="1" si="8"/>
        <v>1</v>
      </c>
      <c r="C91" s="7" t="e">
        <f ca="1">IF($B91,NA(),MATCH($A91,Tarievenlijst!$B:$B,0))</f>
        <v>#N/A</v>
      </c>
      <c r="D91" s="3" t="str">
        <f ca="1">IF($B91,"",INDEX(Tarievenlijst!$K:$K,$C91))</f>
        <v/>
      </c>
      <c r="G91" s="7" t="b">
        <f t="shared" ca="1" si="9"/>
        <v>1</v>
      </c>
      <c r="H91" s="7" t="e">
        <f ca="1">IF($G91,NA(),MATCH($A91,Tarievenlijst!$D:$D,0))</f>
        <v>#N/A</v>
      </c>
      <c r="I91" s="3" t="str">
        <f ca="1">IF($G91,"",INDEX(Tarievenlijst!$K:$K,$H91))</f>
        <v/>
      </c>
      <c r="K91" s="7" t="b">
        <f t="shared" ca="1" si="10"/>
        <v>1</v>
      </c>
      <c r="L91" s="7" t="e">
        <f ca="1">IF($K91,NA(),MATCH($A91,Tarievenlijst!$B:$B,0))</f>
        <v>#N/A</v>
      </c>
      <c r="M91" s="3" t="str">
        <f ca="1">IF($K91,"",INDEX(Tarievenlijst!$K:$K,$L91))</f>
        <v/>
      </c>
      <c r="O91" s="7" t="b">
        <f t="shared" ca="1" si="11"/>
        <v>1</v>
      </c>
      <c r="P91" s="7" t="e">
        <f ca="1">IF($O91,NA(),MATCH($A91,Tarievenlijst!$F:$F,0))</f>
        <v>#N/A</v>
      </c>
      <c r="Q91" s="3" t="str">
        <f ca="1">IF($O91,"",INDEX(Tarievenlijst!$K:$K,$P91))</f>
        <v/>
      </c>
      <c r="T91" s="7" t="b">
        <f t="shared" si="13"/>
        <v>1</v>
      </c>
      <c r="U91" s="7" t="e">
        <f>IF($T91,NA(),MATCH($A91,Tarievenlijst!$H:$H,0))</f>
        <v>#N/A</v>
      </c>
      <c r="V91" s="3" t="str">
        <f>IF($T91,"",INDEX(Tarievenlijst!$K:$K,$U91))</f>
        <v/>
      </c>
    </row>
    <row r="92" spans="1:22" x14ac:dyDescent="0.3">
      <c r="A92" s="7">
        <f t="shared" ref="A92:A100" si="14">SUM(A91,1)</f>
        <v>78</v>
      </c>
      <c r="B92" s="7" t="b">
        <f t="shared" ca="1" si="8"/>
        <v>1</v>
      </c>
      <c r="C92" s="7" t="e">
        <f ca="1">IF($B92,NA(),MATCH($A92,Tarievenlijst!$B:$B,0))</f>
        <v>#N/A</v>
      </c>
      <c r="D92" s="3" t="str">
        <f ca="1">IF($B92,"",INDEX(Tarievenlijst!$K:$K,$C92))</f>
        <v/>
      </c>
      <c r="G92" s="7" t="b">
        <f t="shared" ca="1" si="9"/>
        <v>1</v>
      </c>
      <c r="H92" s="7" t="e">
        <f ca="1">IF($G92,NA(),MATCH($A92,Tarievenlijst!$D:$D,0))</f>
        <v>#N/A</v>
      </c>
      <c r="I92" s="3" t="str">
        <f ca="1">IF($G92,"",INDEX(Tarievenlijst!$K:$K,$H92))</f>
        <v/>
      </c>
      <c r="K92" s="7" t="b">
        <f t="shared" ca="1" si="10"/>
        <v>1</v>
      </c>
      <c r="L92" s="7" t="e">
        <f ca="1">IF($K92,NA(),MATCH($A92,Tarievenlijst!$B:$B,0))</f>
        <v>#N/A</v>
      </c>
      <c r="M92" s="3" t="str">
        <f ca="1">IF($K92,"",INDEX(Tarievenlijst!$K:$K,$L92))</f>
        <v/>
      </c>
      <c r="O92" s="7" t="b">
        <f t="shared" ca="1" si="11"/>
        <v>1</v>
      </c>
      <c r="P92" s="7" t="e">
        <f ca="1">IF($O92,NA(),MATCH($A92,Tarievenlijst!$F:$F,0))</f>
        <v>#N/A</v>
      </c>
      <c r="Q92" s="3" t="str">
        <f ca="1">IF($O92,"",INDEX(Tarievenlijst!$K:$K,$P92))</f>
        <v/>
      </c>
      <c r="T92" s="7" t="b">
        <f t="shared" si="13"/>
        <v>1</v>
      </c>
      <c r="U92" s="7" t="e">
        <f>IF($T92,NA(),MATCH($A92,Tarievenlijst!$H:$H,0))</f>
        <v>#N/A</v>
      </c>
      <c r="V92" s="3" t="str">
        <f>IF($T92,"",INDEX(Tarievenlijst!$K:$K,$U92))</f>
        <v/>
      </c>
    </row>
    <row r="93" spans="1:22" x14ac:dyDescent="0.3">
      <c r="A93" s="7">
        <f t="shared" si="14"/>
        <v>79</v>
      </c>
      <c r="B93" s="7" t="b">
        <f t="shared" ca="1" si="8"/>
        <v>1</v>
      </c>
      <c r="C93" s="7" t="e">
        <f ca="1">IF($B93,NA(),MATCH($A93,Tarievenlijst!$B:$B,0))</f>
        <v>#N/A</v>
      </c>
      <c r="D93" s="3" t="str">
        <f ca="1">IF($B93,"",INDEX(Tarievenlijst!$K:$K,$C93))</f>
        <v/>
      </c>
      <c r="G93" s="7" t="b">
        <f t="shared" ca="1" si="9"/>
        <v>1</v>
      </c>
      <c r="H93" s="7" t="e">
        <f ca="1">IF($G93,NA(),MATCH($A93,Tarievenlijst!$D:$D,0))</f>
        <v>#N/A</v>
      </c>
      <c r="I93" s="3" t="str">
        <f ca="1">IF($G93,"",INDEX(Tarievenlijst!$K:$K,$H93))</f>
        <v/>
      </c>
      <c r="K93" s="7" t="b">
        <f t="shared" ca="1" si="10"/>
        <v>1</v>
      </c>
      <c r="L93" s="7" t="e">
        <f ca="1">IF($K93,NA(),MATCH($A93,Tarievenlijst!$B:$B,0))</f>
        <v>#N/A</v>
      </c>
      <c r="M93" s="3" t="str">
        <f ca="1">IF($K93,"",INDEX(Tarievenlijst!$K:$K,$L93))</f>
        <v/>
      </c>
      <c r="O93" s="7" t="b">
        <f t="shared" ca="1" si="11"/>
        <v>1</v>
      </c>
      <c r="P93" s="7" t="e">
        <f ca="1">IF($O93,NA(),MATCH($A93,Tarievenlijst!$F:$F,0))</f>
        <v>#N/A</v>
      </c>
      <c r="Q93" s="3" t="str">
        <f ca="1">IF($O93,"",INDEX(Tarievenlijst!$K:$K,$P93))</f>
        <v/>
      </c>
      <c r="T93" s="7" t="b">
        <f t="shared" si="13"/>
        <v>1</v>
      </c>
      <c r="U93" s="7" t="e">
        <f>IF($T93,NA(),MATCH($A93,Tarievenlijst!$H:$H,0))</f>
        <v>#N/A</v>
      </c>
      <c r="V93" s="3" t="str">
        <f>IF($T93,"",INDEX(Tarievenlijst!$K:$K,$U93))</f>
        <v/>
      </c>
    </row>
    <row r="94" spans="1:22" x14ac:dyDescent="0.3">
      <c r="A94" s="7">
        <f t="shared" si="14"/>
        <v>80</v>
      </c>
      <c r="B94" s="7" t="b">
        <f t="shared" ca="1" si="8"/>
        <v>1</v>
      </c>
      <c r="C94" s="7" t="e">
        <f ca="1">IF($B94,NA(),MATCH($A94,Tarievenlijst!$B:$B,0))</f>
        <v>#N/A</v>
      </c>
      <c r="D94" s="3" t="str">
        <f ca="1">IF($B94,"",INDEX(Tarievenlijst!$K:$K,$C94))</f>
        <v/>
      </c>
      <c r="G94" s="7" t="b">
        <f t="shared" ca="1" si="9"/>
        <v>1</v>
      </c>
      <c r="H94" s="7" t="e">
        <f ca="1">IF($G94,NA(),MATCH($A94,Tarievenlijst!$D:$D,0))</f>
        <v>#N/A</v>
      </c>
      <c r="I94" s="3" t="str">
        <f ca="1">IF($G94,"",INDEX(Tarievenlijst!$K:$K,$H94))</f>
        <v/>
      </c>
      <c r="K94" s="7" t="b">
        <f t="shared" ca="1" si="10"/>
        <v>1</v>
      </c>
      <c r="L94" s="7" t="e">
        <f ca="1">IF($K94,NA(),MATCH($A94,Tarievenlijst!$B:$B,0))</f>
        <v>#N/A</v>
      </c>
      <c r="M94" s="3" t="str">
        <f ca="1">IF($K94,"",INDEX(Tarievenlijst!$K:$K,$L94))</f>
        <v/>
      </c>
      <c r="O94" s="7" t="b">
        <f t="shared" ca="1" si="11"/>
        <v>1</v>
      </c>
      <c r="P94" s="7" t="e">
        <f ca="1">IF($O94,NA(),MATCH($A94,Tarievenlijst!$F:$F,0))</f>
        <v>#N/A</v>
      </c>
      <c r="Q94" s="3" t="str">
        <f ca="1">IF($O94,"",INDEX(Tarievenlijst!$K:$K,$P94))</f>
        <v/>
      </c>
      <c r="T94" s="7" t="b">
        <f t="shared" si="13"/>
        <v>1</v>
      </c>
      <c r="U94" s="7" t="e">
        <f>IF($T94,NA(),MATCH($A94,Tarievenlijst!$H:$H,0))</f>
        <v>#N/A</v>
      </c>
      <c r="V94" s="3" t="str">
        <f>IF($T94,"",INDEX(Tarievenlijst!$K:$K,$U94))</f>
        <v/>
      </c>
    </row>
    <row r="95" spans="1:22" x14ac:dyDescent="0.3">
      <c r="A95" s="7">
        <f t="shared" si="14"/>
        <v>81</v>
      </c>
      <c r="B95" s="7" t="b">
        <f t="shared" ref="B95:B100" ca="1" si="15">$A95&gt;D$12</f>
        <v>1</v>
      </c>
      <c r="C95" s="7" t="e">
        <f ca="1">IF($B95,NA(),MATCH($A95,Tarievenlijst!$B:$B,0))</f>
        <v>#N/A</v>
      </c>
      <c r="D95" s="3" t="str">
        <f ca="1">IF($B95,"",INDEX(Tarievenlijst!$K:$K,$C95))</f>
        <v/>
      </c>
      <c r="G95" s="7" t="b">
        <f t="shared" ref="G95:G100" ca="1" si="16">$A95&gt;I$12</f>
        <v>1</v>
      </c>
      <c r="H95" s="7" t="e">
        <f ca="1">IF($G95,NA(),MATCH($A95,Tarievenlijst!$D:$D,0))</f>
        <v>#N/A</v>
      </c>
      <c r="I95" s="3" t="str">
        <f ca="1">IF($G95,"",INDEX(Tarievenlijst!$K:$K,$H95))</f>
        <v/>
      </c>
      <c r="K95" s="7" t="b">
        <f t="shared" ref="K95:K100" ca="1" si="17">$A95&gt;M$12</f>
        <v>1</v>
      </c>
      <c r="L95" s="7" t="e">
        <f ca="1">IF($K95,NA(),MATCH($A95,Tarievenlijst!$B:$B,0))</f>
        <v>#N/A</v>
      </c>
      <c r="M95" s="3" t="str">
        <f ca="1">IF($K95,"",INDEX(Tarievenlijst!$K:$K,$L95))</f>
        <v/>
      </c>
      <c r="O95" s="7" t="b">
        <f t="shared" ref="O95:O100" ca="1" si="18">$A95&gt;Q$12</f>
        <v>1</v>
      </c>
      <c r="P95" s="7" t="e">
        <f ca="1">IF($O95,NA(),MATCH($A95,Tarievenlijst!$F:$F,0))</f>
        <v>#N/A</v>
      </c>
      <c r="Q95" s="3" t="str">
        <f ca="1">IF($O95,"",INDEX(Tarievenlijst!$K:$K,$P95))</f>
        <v/>
      </c>
      <c r="T95" s="7" t="b">
        <f t="shared" si="13"/>
        <v>1</v>
      </c>
      <c r="U95" s="7" t="e">
        <f>IF($T95,NA(),MATCH($A95,Tarievenlijst!$H:$H,0))</f>
        <v>#N/A</v>
      </c>
      <c r="V95" s="3" t="str">
        <f>IF($T95,"",INDEX(Tarievenlijst!$K:$K,$U95))</f>
        <v/>
      </c>
    </row>
    <row r="96" spans="1:22" x14ac:dyDescent="0.3">
      <c r="A96" s="7">
        <f t="shared" si="14"/>
        <v>82</v>
      </c>
      <c r="B96" s="7" t="b">
        <f t="shared" ca="1" si="15"/>
        <v>1</v>
      </c>
      <c r="C96" s="7" t="e">
        <f ca="1">IF($B96,NA(),MATCH($A96,Tarievenlijst!$B:$B,0))</f>
        <v>#N/A</v>
      </c>
      <c r="D96" s="3" t="str">
        <f ca="1">IF($B96,"",INDEX(Tarievenlijst!$K:$K,$C96))</f>
        <v/>
      </c>
      <c r="G96" s="7" t="b">
        <f t="shared" ca="1" si="16"/>
        <v>1</v>
      </c>
      <c r="H96" s="7" t="e">
        <f ca="1">IF($G96,NA(),MATCH($A96,Tarievenlijst!$D:$D,0))</f>
        <v>#N/A</v>
      </c>
      <c r="I96" s="3" t="str">
        <f ca="1">IF($G96,"",INDEX(Tarievenlijst!$K:$K,$H96))</f>
        <v/>
      </c>
      <c r="K96" s="7" t="b">
        <f t="shared" ca="1" si="17"/>
        <v>1</v>
      </c>
      <c r="L96" s="7" t="e">
        <f ca="1">IF($K96,NA(),MATCH($A96,Tarievenlijst!$B:$B,0))</f>
        <v>#N/A</v>
      </c>
      <c r="M96" s="3" t="str">
        <f ca="1">IF($K96,"",INDEX(Tarievenlijst!$K:$K,$L96))</f>
        <v/>
      </c>
      <c r="O96" s="7" t="b">
        <f t="shared" ca="1" si="18"/>
        <v>1</v>
      </c>
      <c r="P96" s="7" t="e">
        <f ca="1">IF($O96,NA(),MATCH($A96,Tarievenlijst!$F:$F,0))</f>
        <v>#N/A</v>
      </c>
      <c r="Q96" s="3" t="str">
        <f ca="1">IF($O96,"",INDEX(Tarievenlijst!$K:$K,$P96))</f>
        <v/>
      </c>
      <c r="T96" s="7" t="b">
        <f t="shared" si="13"/>
        <v>1</v>
      </c>
      <c r="U96" s="7" t="e">
        <f>IF($T96,NA(),MATCH($A96,Tarievenlijst!$H:$H,0))</f>
        <v>#N/A</v>
      </c>
      <c r="V96" s="3" t="str">
        <f>IF($T96,"",INDEX(Tarievenlijst!$K:$K,$U96))</f>
        <v/>
      </c>
    </row>
    <row r="97" spans="1:22" x14ac:dyDescent="0.3">
      <c r="A97" s="7">
        <f t="shared" si="14"/>
        <v>83</v>
      </c>
      <c r="B97" s="7" t="b">
        <f t="shared" ca="1" si="15"/>
        <v>1</v>
      </c>
      <c r="C97" s="7" t="e">
        <f ca="1">IF($B97,NA(),MATCH($A97,Tarievenlijst!$B:$B,0))</f>
        <v>#N/A</v>
      </c>
      <c r="D97" s="3" t="str">
        <f ca="1">IF($B97,"",INDEX(Tarievenlijst!$K:$K,$C97))</f>
        <v/>
      </c>
      <c r="G97" s="7" t="b">
        <f t="shared" ca="1" si="16"/>
        <v>1</v>
      </c>
      <c r="H97" s="7" t="e">
        <f ca="1">IF($G97,NA(),MATCH($A97,Tarievenlijst!$D:$D,0))</f>
        <v>#N/A</v>
      </c>
      <c r="I97" s="3" t="str">
        <f ca="1">IF($G97,"",INDEX(Tarievenlijst!$K:$K,$H97))</f>
        <v/>
      </c>
      <c r="K97" s="7" t="b">
        <f t="shared" ca="1" si="17"/>
        <v>1</v>
      </c>
      <c r="L97" s="7" t="e">
        <f ca="1">IF($K97,NA(),MATCH($A97,Tarievenlijst!$B:$B,0))</f>
        <v>#N/A</v>
      </c>
      <c r="M97" s="3" t="str">
        <f ca="1">IF($K97,"",INDEX(Tarievenlijst!$K:$K,$L97))</f>
        <v/>
      </c>
      <c r="O97" s="7" t="b">
        <f t="shared" ca="1" si="18"/>
        <v>1</v>
      </c>
      <c r="P97" s="7" t="e">
        <f ca="1">IF($O97,NA(),MATCH($A97,Tarievenlijst!$F:$F,0))</f>
        <v>#N/A</v>
      </c>
      <c r="Q97" s="3" t="str">
        <f ca="1">IF($O97,"",INDEX(Tarievenlijst!$K:$K,$P97))</f>
        <v/>
      </c>
      <c r="T97" s="7" t="b">
        <f t="shared" si="13"/>
        <v>1</v>
      </c>
      <c r="U97" s="7" t="e">
        <f>IF($T97,NA(),MATCH($A97,Tarievenlijst!$H:$H,0))</f>
        <v>#N/A</v>
      </c>
      <c r="V97" s="3" t="str">
        <f>IF($T97,"",INDEX(Tarievenlijst!$K:$K,$U97))</f>
        <v/>
      </c>
    </row>
    <row r="98" spans="1:22" x14ac:dyDescent="0.3">
      <c r="A98" s="7">
        <f t="shared" si="14"/>
        <v>84</v>
      </c>
      <c r="B98" s="7" t="b">
        <f t="shared" ca="1" si="15"/>
        <v>1</v>
      </c>
      <c r="C98" s="7" t="e">
        <f ca="1">IF($B98,NA(),MATCH($A98,Tarievenlijst!$B:$B,0))</f>
        <v>#N/A</v>
      </c>
      <c r="D98" s="3" t="str">
        <f ca="1">IF($B98,"",INDEX(Tarievenlijst!$K:$K,$C98))</f>
        <v/>
      </c>
      <c r="G98" s="7" t="b">
        <f t="shared" ca="1" si="16"/>
        <v>1</v>
      </c>
      <c r="H98" s="7" t="e">
        <f ca="1">IF($G98,NA(),MATCH($A98,Tarievenlijst!$D:$D,0))</f>
        <v>#N/A</v>
      </c>
      <c r="I98" s="3" t="str">
        <f ca="1">IF($G98,"",INDEX(Tarievenlijst!$K:$K,$H98))</f>
        <v/>
      </c>
      <c r="K98" s="7" t="b">
        <f t="shared" ca="1" si="17"/>
        <v>1</v>
      </c>
      <c r="L98" s="7" t="e">
        <f ca="1">IF($K98,NA(),MATCH($A98,Tarievenlijst!$B:$B,0))</f>
        <v>#N/A</v>
      </c>
      <c r="M98" s="3" t="str">
        <f ca="1">IF($K98,"",INDEX(Tarievenlijst!$K:$K,$L98))</f>
        <v/>
      </c>
      <c r="O98" s="7" t="b">
        <f t="shared" ca="1" si="18"/>
        <v>1</v>
      </c>
      <c r="P98" s="7" t="e">
        <f ca="1">IF($O98,NA(),MATCH($A98,Tarievenlijst!$F:$F,0))</f>
        <v>#N/A</v>
      </c>
      <c r="Q98" s="3" t="str">
        <f ca="1">IF($O98,"",INDEX(Tarievenlijst!$K:$K,$P98))</f>
        <v/>
      </c>
      <c r="T98" s="7" t="b">
        <f t="shared" si="13"/>
        <v>1</v>
      </c>
      <c r="U98" s="7" t="e">
        <f>IF($T98,NA(),MATCH($A98,Tarievenlijst!$H:$H,0))</f>
        <v>#N/A</v>
      </c>
      <c r="V98" s="3" t="str">
        <f>IF($T98,"",INDEX(Tarievenlijst!$K:$K,$U98))</f>
        <v/>
      </c>
    </row>
    <row r="99" spans="1:22" x14ac:dyDescent="0.3">
      <c r="A99" s="7">
        <f t="shared" si="14"/>
        <v>85</v>
      </c>
      <c r="B99" s="7" t="b">
        <f t="shared" ca="1" si="15"/>
        <v>1</v>
      </c>
      <c r="C99" s="7" t="e">
        <f ca="1">IF($B99,NA(),MATCH($A99,Tarievenlijst!$B:$B,0))</f>
        <v>#N/A</v>
      </c>
      <c r="D99" s="3" t="str">
        <f ca="1">IF($B99,"",INDEX(Tarievenlijst!$K:$K,$C99))</f>
        <v/>
      </c>
      <c r="G99" s="7" t="b">
        <f t="shared" ca="1" si="16"/>
        <v>1</v>
      </c>
      <c r="H99" s="7" t="e">
        <f ca="1">IF($G99,NA(),MATCH($A99,Tarievenlijst!$D:$D,0))</f>
        <v>#N/A</v>
      </c>
      <c r="I99" s="3" t="str">
        <f ca="1">IF($G99,"",INDEX(Tarievenlijst!$K:$K,$H99))</f>
        <v/>
      </c>
      <c r="K99" s="7" t="b">
        <f t="shared" ca="1" si="17"/>
        <v>1</v>
      </c>
      <c r="L99" s="7" t="e">
        <f ca="1">IF($K99,NA(),MATCH($A99,Tarievenlijst!$B:$B,0))</f>
        <v>#N/A</v>
      </c>
      <c r="M99" s="3" t="str">
        <f ca="1">IF($K99,"",INDEX(Tarievenlijst!$K:$K,$L99))</f>
        <v/>
      </c>
      <c r="O99" s="7" t="b">
        <f t="shared" ca="1" si="18"/>
        <v>1</v>
      </c>
      <c r="P99" s="7" t="e">
        <f ca="1">IF($O99,NA(),MATCH($A99,Tarievenlijst!$F:$F,0))</f>
        <v>#N/A</v>
      </c>
      <c r="Q99" s="3" t="str">
        <f ca="1">IF($O99,"",INDEX(Tarievenlijst!$K:$K,$P99))</f>
        <v/>
      </c>
      <c r="T99" s="7" t="b">
        <f t="shared" si="13"/>
        <v>1</v>
      </c>
      <c r="U99" s="7" t="e">
        <f>IF($T99,NA(),MATCH($A99,Tarievenlijst!$H:$H,0))</f>
        <v>#N/A</v>
      </c>
      <c r="V99" s="3" t="str">
        <f>IF($T99,"",INDEX(Tarievenlijst!$K:$K,$U99))</f>
        <v/>
      </c>
    </row>
    <row r="100" spans="1:22" x14ac:dyDescent="0.3">
      <c r="A100" s="7">
        <f t="shared" si="14"/>
        <v>86</v>
      </c>
      <c r="B100" s="7" t="b">
        <f t="shared" ca="1" si="15"/>
        <v>1</v>
      </c>
      <c r="C100" s="7" t="e">
        <f ca="1">IF($B100,NA(),MATCH($A100,Tarievenlijst!$B:$B,0))</f>
        <v>#N/A</v>
      </c>
      <c r="D100" s="3" t="str">
        <f ca="1">IF($B100,"",INDEX(Tarievenlijst!$K:$K,$C100))</f>
        <v/>
      </c>
      <c r="G100" s="7" t="b">
        <f t="shared" ca="1" si="16"/>
        <v>1</v>
      </c>
      <c r="H100" s="7" t="e">
        <f ca="1">IF($G100,NA(),MATCH($A100,Tarievenlijst!$D:$D,0))</f>
        <v>#N/A</v>
      </c>
      <c r="I100" s="3" t="str">
        <f ca="1">IF($G100,"",INDEX(Tarievenlijst!$K:$K,$H100))</f>
        <v/>
      </c>
      <c r="K100" s="7" t="b">
        <f t="shared" ca="1" si="17"/>
        <v>1</v>
      </c>
      <c r="L100" s="7" t="e">
        <f ca="1">IF($K100,NA(),MATCH($A100,Tarievenlijst!$B:$B,0))</f>
        <v>#N/A</v>
      </c>
      <c r="M100" s="3" t="str">
        <f ca="1">IF($K100,"",INDEX(Tarievenlijst!$K:$K,$L100))</f>
        <v/>
      </c>
      <c r="O100" s="7" t="b">
        <f t="shared" ca="1" si="18"/>
        <v>1</v>
      </c>
      <c r="P100" s="7" t="e">
        <f ca="1">IF($O100,NA(),MATCH($A100,Tarievenlijst!$F:$F,0))</f>
        <v>#N/A</v>
      </c>
      <c r="Q100" s="3" t="str">
        <f ca="1">IF($O100,"",INDEX(Tarievenlijst!$K:$K,$P100))</f>
        <v/>
      </c>
      <c r="T100" s="7" t="b">
        <f t="shared" si="13"/>
        <v>1</v>
      </c>
      <c r="U100" s="7" t="e">
        <f>IF($T100,NA(),MATCH($A100,Tarievenlijst!$H:$H,0))</f>
        <v>#N/A</v>
      </c>
      <c r="V100" s="3" t="str">
        <f>IF($T100,"",INDEX(Tarievenlijst!$K:$K,$U100))</f>
        <v/>
      </c>
    </row>
  </sheetData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18</vt:i4>
      </vt:variant>
    </vt:vector>
  </HeadingPairs>
  <TitlesOfParts>
    <vt:vector size="25" baseType="lpstr">
      <vt:lpstr>Index</vt:lpstr>
      <vt:lpstr>Formulier ophoging</vt:lpstr>
      <vt:lpstr>Formulier inzet OA</vt:lpstr>
      <vt:lpstr>Jeugdige_zonder_BSN</vt:lpstr>
      <vt:lpstr>Tarievenlijst</vt:lpstr>
      <vt:lpstr>Tabellen_en_parameters</vt:lpstr>
      <vt:lpstr>Hulptabellen_tbv_product_select</vt:lpstr>
      <vt:lpstr>'Formulier inzet OA'!Afdrukbereik</vt:lpstr>
      <vt:lpstr>'Formulier ophoging'!Afdrukbereik</vt:lpstr>
      <vt:lpstr>Jeugdige_zonder_BSN!Afdrukbereik</vt:lpstr>
      <vt:lpstr>Tarievenlijst!Afdrukbereik</vt:lpstr>
      <vt:lpstr>'Formulier inzet OA'!Afdruktitels</vt:lpstr>
      <vt:lpstr>'Formulier ophoging'!Afdruktitels</vt:lpstr>
      <vt:lpstr>VAR_form_ophogen_A_specifiek_product</vt:lpstr>
      <vt:lpstr>VAR_form_ophogen_toewijzingsmethodiek</vt:lpstr>
      <vt:lpstr>var_geselecteerd_aspecifiek_product_categorie</vt:lpstr>
      <vt:lpstr>VAR_JAAR</vt:lpstr>
      <vt:lpstr>VAR_lijst_producten_die_specifiek_worden_toegewezen</vt:lpstr>
      <vt:lpstr>var_list_gemeenten</vt:lpstr>
      <vt:lpstr>var_list_ja_nee</vt:lpstr>
      <vt:lpstr>var_list_Man_Vrouw</vt:lpstr>
      <vt:lpstr>var_list_rekenmethode</vt:lpstr>
      <vt:lpstr>var_list_tarief_categorie</vt:lpstr>
      <vt:lpstr>var_list_toewijzingsmethodiek</vt:lpstr>
      <vt:lpstr>var_list_verwijzer</vt:lpstr>
    </vt:vector>
  </TitlesOfParts>
  <Company>Servicecentrum 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Balgobind, JAA (Arti)</dc:creator>
  <cp:lastModifiedBy>Rekveldt, MCM (Marloes)</cp:lastModifiedBy>
  <cp:lastPrinted>2023-09-26T14:45:03Z</cp:lastPrinted>
  <dcterms:created xsi:type="dcterms:W3CDTF">2019-05-20T07:59:09Z</dcterms:created>
  <dcterms:modified xsi:type="dcterms:W3CDTF">2026-09-02T15:21:08Z</dcterms:modified>
</cp:coreProperties>
</file>